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P-USER\Documents\RBPMS Files\2019 PBB Scorecards\SUCs Scorecards 2019\REGION 3\"/>
    </mc:Choice>
  </mc:AlternateContent>
  <bookViews>
    <workbookView xWindow="240" yWindow="50" windowWidth="19160" windowHeight="8010" activeTab="3"/>
  </bookViews>
  <sheets>
    <sheet name="PSAU (2016)" sheetId="1" r:id="rId1"/>
    <sheet name="PSAU (2017)" sheetId="2" r:id="rId2"/>
    <sheet name="PSAU (2018)" sheetId="4" r:id="rId3"/>
    <sheet name="PSAU (2019)" sheetId="3" r:id="rId4"/>
  </sheets>
  <definedNames>
    <definedName name="_xlnm.Print_Area" localSheetId="0">'PSAU (2016)'!$A$1:$H$57</definedName>
    <definedName name="_xlnm.Print_Area" localSheetId="1">'PSAU (2017)'!$A$1:$H$66</definedName>
    <definedName name="_xlnm.Print_Area" localSheetId="2">'PSAU (2018)'!$A$1:$H$72</definedName>
    <definedName name="_xlnm.Print_Area" localSheetId="3">'PSAU (2019)'!$A$1:$H$71</definedName>
    <definedName name="_xlnm.Print_Titles" localSheetId="0">'PSAU (2016)'!$1:$4</definedName>
    <definedName name="_xlnm.Print_Titles" localSheetId="1">'PSAU (2017)'!$1:$4</definedName>
    <definedName name="_xlnm.Print_Titles" localSheetId="2">'PSAU (2018)'!$1:$4</definedName>
    <definedName name="_xlnm.Print_Titles" localSheetId="3">'PSAU (2019)'!$1:$4</definedName>
  </definedNames>
  <calcPr calcId="162913"/>
</workbook>
</file>

<file path=xl/calcChain.xml><?xml version="1.0" encoding="utf-8"?>
<calcChain xmlns="http://schemas.openxmlformats.org/spreadsheetml/2006/main">
  <c r="G47" i="3" l="1"/>
  <c r="G37" i="3"/>
  <c r="G29" i="3"/>
  <c r="G24" i="3"/>
  <c r="G22" i="3"/>
  <c r="G20" i="3"/>
  <c r="G18" i="3"/>
  <c r="G12" i="3"/>
  <c r="G14" i="3"/>
  <c r="G9" i="3"/>
  <c r="G7" i="3"/>
  <c r="G53" i="3"/>
  <c r="G56" i="3"/>
  <c r="G59" i="3"/>
  <c r="B78" i="4" l="1"/>
  <c r="H71" i="4"/>
  <c r="H70" i="4"/>
  <c r="H69" i="4"/>
  <c r="H68" i="4"/>
  <c r="H67" i="4"/>
  <c r="H65" i="4"/>
  <c r="H64" i="4"/>
  <c r="H63" i="4"/>
  <c r="G59" i="4"/>
  <c r="H59" i="4" s="1"/>
  <c r="G56" i="4"/>
  <c r="H56" i="4" s="1"/>
  <c r="E56" i="4"/>
  <c r="H53" i="4"/>
  <c r="G53" i="4"/>
  <c r="E53" i="4"/>
  <c r="H50" i="4"/>
  <c r="H47" i="4"/>
  <c r="G47" i="4"/>
  <c r="H45" i="4"/>
  <c r="H43" i="4"/>
  <c r="H40" i="4"/>
  <c r="H37" i="4"/>
  <c r="G37" i="4"/>
  <c r="H35" i="4"/>
  <c r="H32" i="4"/>
  <c r="B77" i="4" s="1"/>
  <c r="G29" i="4"/>
  <c r="H29" i="4" s="1"/>
  <c r="H27" i="4"/>
  <c r="H24" i="4"/>
  <c r="B76" i="4" s="1"/>
  <c r="G24" i="4"/>
  <c r="G22" i="4"/>
  <c r="H22" i="4" s="1"/>
  <c r="H20" i="4"/>
  <c r="G20" i="4"/>
  <c r="G18" i="4"/>
  <c r="H18" i="4" s="1"/>
  <c r="H14" i="4"/>
  <c r="G14" i="4"/>
  <c r="G12" i="4"/>
  <c r="H12" i="4" s="1"/>
  <c r="H9" i="4"/>
  <c r="G9" i="4"/>
  <c r="G7" i="4"/>
  <c r="H7" i="4" s="1"/>
  <c r="B80" i="4" l="1"/>
  <c r="B79" i="4"/>
  <c r="E59" i="3"/>
  <c r="E56" i="3"/>
  <c r="E53" i="3"/>
  <c r="E47" i="3"/>
  <c r="E37" i="3"/>
  <c r="E29" i="3"/>
  <c r="E24" i="3"/>
  <c r="E22" i="3"/>
  <c r="E20" i="3"/>
  <c r="E18" i="3"/>
  <c r="E14" i="3"/>
  <c r="E12" i="3"/>
  <c r="E9" i="3"/>
  <c r="E7" i="3"/>
  <c r="H59" i="3" l="1"/>
  <c r="H69" i="3" l="1"/>
  <c r="H68" i="3"/>
  <c r="H22" i="3" l="1"/>
  <c r="H20" i="3"/>
  <c r="H18" i="3"/>
  <c r="H70" i="3"/>
  <c r="H67" i="3"/>
  <c r="H66" i="3"/>
  <c r="H64" i="3"/>
  <c r="H63" i="3"/>
  <c r="H56" i="3"/>
  <c r="H53" i="3"/>
  <c r="H50" i="3"/>
  <c r="H47" i="3"/>
  <c r="H45" i="3"/>
  <c r="H43" i="3"/>
  <c r="H40" i="3"/>
  <c r="H37" i="3"/>
  <c r="H35" i="3"/>
  <c r="H32" i="3"/>
  <c r="H29" i="3"/>
  <c r="H27" i="3"/>
  <c r="H24" i="3"/>
  <c r="B75" i="3" s="1"/>
  <c r="H14" i="3"/>
  <c r="H12" i="3"/>
  <c r="H9" i="3"/>
  <c r="H7" i="3"/>
  <c r="B76" i="3" l="1"/>
  <c r="B77" i="3"/>
  <c r="B79" i="3"/>
  <c r="B78" i="3"/>
  <c r="H63" i="2"/>
  <c r="G42" i="2" l="1"/>
  <c r="G40" i="2"/>
  <c r="G38" i="2"/>
  <c r="H38" i="2" s="1"/>
  <c r="G36" i="2"/>
  <c r="H36" i="2" s="1"/>
  <c r="G30" i="2"/>
  <c r="G24" i="2"/>
  <c r="G22" i="2"/>
  <c r="G18" i="2"/>
  <c r="G11" i="2"/>
  <c r="G9" i="2"/>
  <c r="G49" i="2"/>
  <c r="G52" i="2"/>
  <c r="G55" i="2"/>
  <c r="H62" i="2"/>
  <c r="E55" i="2" l="1"/>
  <c r="E52" i="2"/>
  <c r="E32" i="2"/>
  <c r="H16" i="2"/>
  <c r="H14" i="2"/>
  <c r="H11" i="2"/>
  <c r="H65" i="2" l="1"/>
  <c r="H64" i="2"/>
  <c r="H61" i="2"/>
  <c r="H60" i="2"/>
  <c r="H59" i="2"/>
  <c r="H55" i="2"/>
  <c r="H52" i="2"/>
  <c r="H49" i="2"/>
  <c r="H47" i="2"/>
  <c r="H44" i="2"/>
  <c r="H42" i="2"/>
  <c r="H40" i="2"/>
  <c r="H34" i="2"/>
  <c r="H32" i="2"/>
  <c r="H30" i="2"/>
  <c r="H28" i="2"/>
  <c r="H26" i="2"/>
  <c r="H24" i="2"/>
  <c r="H22" i="2"/>
  <c r="H20" i="2"/>
  <c r="B70" i="2" s="1"/>
  <c r="H18" i="2"/>
  <c r="H9" i="2"/>
  <c r="H7" i="2"/>
  <c r="B71" i="2" l="1"/>
  <c r="B72" i="2"/>
  <c r="B74" i="2"/>
  <c r="B73" i="2"/>
  <c r="G48" i="1"/>
  <c r="G45" i="1"/>
  <c r="H31" i="1"/>
  <c r="H23" i="1"/>
  <c r="G25" i="1"/>
  <c r="H17" i="1"/>
  <c r="H15" i="1"/>
  <c r="H11" i="1" l="1"/>
  <c r="E11" i="1"/>
  <c r="H9" i="1"/>
  <c r="E9" i="1"/>
  <c r="H7" i="1"/>
  <c r="H13" i="1"/>
  <c r="H19" i="1"/>
  <c r="E21" i="1"/>
  <c r="H21" i="1"/>
  <c r="E23" i="1"/>
  <c r="E25" i="1"/>
  <c r="H25" i="1"/>
  <c r="H56" i="1" l="1"/>
  <c r="H55" i="1"/>
  <c r="H54" i="1"/>
  <c r="H53" i="1"/>
  <c r="H52" i="1"/>
  <c r="H48" i="1"/>
  <c r="H45" i="1"/>
  <c r="H42" i="1"/>
  <c r="E42" i="1"/>
  <c r="H40" i="1"/>
  <c r="H37" i="1"/>
  <c r="H35" i="1"/>
  <c r="H33" i="1"/>
  <c r="H29" i="1"/>
  <c r="H27" i="1"/>
  <c r="B61" i="1"/>
  <c r="B63" i="1" l="1"/>
  <c r="B62" i="1"/>
  <c r="B65" i="1"/>
  <c r="B64" i="1"/>
</calcChain>
</file>

<file path=xl/comments1.xml><?xml version="1.0" encoding="utf-8"?>
<comments xmlns="http://schemas.openxmlformats.org/spreadsheetml/2006/main">
  <authors>
    <author>CFG-SERVER</author>
  </authors>
  <commentList>
    <comment ref="D11" authorId="0" shapeId="0">
      <text>
        <r>
          <rPr>
            <b/>
            <sz val="14"/>
            <color indexed="81"/>
            <rFont val="Tahoma"/>
            <family val="2"/>
          </rPr>
          <t xml:space="preserve">CFG-SERVER:
</t>
        </r>
        <r>
          <rPr>
            <sz val="14"/>
            <color indexed="81"/>
            <rFont val="Tahoma"/>
            <family val="2"/>
          </rPr>
          <t>This performance indicator is formerly under MFO 2: Advanced Education Services</t>
        </r>
      </text>
    </comment>
  </commentList>
</comments>
</file>

<file path=xl/sharedStrings.xml><?xml version="1.0" encoding="utf-8"?>
<sst xmlns="http://schemas.openxmlformats.org/spreadsheetml/2006/main" count="436" uniqueCount="203">
  <si>
    <t>insert logo</t>
  </si>
  <si>
    <t>OUTPUTS</t>
  </si>
  <si>
    <t>DEPARTMENT</t>
  </si>
  <si>
    <t>OVERALL RESULTS ASSESSMENT</t>
  </si>
  <si>
    <t xml:space="preserve">  BUDGET</t>
  </si>
  <si>
    <t>SERVICE/ PRODUCT RESULTS</t>
  </si>
  <si>
    <t>PAMPANGA STATE AGRICULTURAL UNIVERSITY</t>
  </si>
  <si>
    <t>FY 2016
(in million)</t>
  </si>
  <si>
    <t>PERFORMANCE INDICATORS</t>
  </si>
  <si>
    <t>FY 2015 ACTUAL ACCOMPLISHMENT</t>
  </si>
  <si>
    <t>FY 2016 TARGET</t>
  </si>
  <si>
    <t>FY 2016 ACTUAL ACCOMPLISHMENT</t>
  </si>
  <si>
    <t>RATING</t>
  </si>
  <si>
    <t>MAJOR FINAL OUTPUTS</t>
  </si>
  <si>
    <t>Advanced Education Services</t>
  </si>
  <si>
    <t>Total number of graduates</t>
  </si>
  <si>
    <t>graduates</t>
  </si>
  <si>
    <t>Research Services</t>
  </si>
  <si>
    <t>Number of research studies completed</t>
  </si>
  <si>
    <t>research studies</t>
  </si>
  <si>
    <t>Percentage of research projects completed in the last 3 years</t>
  </si>
  <si>
    <t>47 out of 47 research projects completed</t>
  </si>
  <si>
    <t>Percentage of research outputs published in a recognized journal or submitted for patenting or patented</t>
  </si>
  <si>
    <t>Percentage of research completed within the original project timeframe</t>
  </si>
  <si>
    <t xml:space="preserve">47 out of 47 research projects completed </t>
  </si>
  <si>
    <t>Technical Advisory Extension Services</t>
  </si>
  <si>
    <t>Number of persons-days trained (man-hour) weighted by length of training</t>
  </si>
  <si>
    <t>persons trained</t>
  </si>
  <si>
    <t>Percentage of trainees who rate the training course as good or better</t>
  </si>
  <si>
    <t>2,480 out of 3,138 trainees</t>
  </si>
  <si>
    <t>Percentage of clients who rate the advisory services as good or better</t>
  </si>
  <si>
    <t>1,002 out of 1,151 clients</t>
  </si>
  <si>
    <t>Percentage of requests for training responded to within 3 days of request</t>
  </si>
  <si>
    <t>3,138 out of 4,075 trainings responded</t>
  </si>
  <si>
    <t>Percentage of request for technical advice that are responded to within 3 days</t>
  </si>
  <si>
    <t xml:space="preserve">1,151 out of 1,494 technical advice responded </t>
  </si>
  <si>
    <t>Percentage of persons who receive training or advisory services who rate timeliness of service delivery as good or better</t>
  </si>
  <si>
    <t xml:space="preserve">3,157 out of 3,713
persons </t>
  </si>
  <si>
    <t>STO and GASS</t>
  </si>
  <si>
    <t>SUPPORT TO OPERATIONS</t>
  </si>
  <si>
    <t>posted</t>
  </si>
  <si>
    <t>Percentage of faculty and personnel enabled to pursue studies/ training</t>
  </si>
  <si>
    <t xml:space="preserve">101 out of 293
faculty and 
personnel </t>
  </si>
  <si>
    <t>GENERAL ADMINISTRATIVE SUPPORT SERVICES</t>
  </si>
  <si>
    <t>Budget Utilization Rate</t>
  </si>
  <si>
    <t>Disbursements BUR
Ratio of total disbursement to total obligations.</t>
  </si>
  <si>
    <t>Public Financial Management reporting requirements of COA and DBM</t>
  </si>
  <si>
    <t>Budget and Financial Accountability Reports (BFARs)</t>
  </si>
  <si>
    <t>Report on Ageing Cash Advance</t>
  </si>
  <si>
    <t xml:space="preserve">COA Financial Reports </t>
  </si>
  <si>
    <t>APCPI</t>
  </si>
  <si>
    <t>Submission of APP</t>
  </si>
  <si>
    <t>Source:  Agency Form A/A-1; Assessment of CHED; Assessment of DBM RO-III (BUR)</t>
  </si>
  <si>
    <t>MFO 1 Average Rating</t>
  </si>
  <si>
    <t>MFO 2 Average Rating</t>
  </si>
  <si>
    <t>MFO 3 Average Rating</t>
  </si>
  <si>
    <t>MFO 4 Average Rating</t>
  </si>
  <si>
    <t>MFO Average Rating</t>
  </si>
  <si>
    <t>Overall Average Rating</t>
  </si>
  <si>
    <t>Higher Education Services</t>
  </si>
  <si>
    <t>Provision of Higher Education Services</t>
  </si>
  <si>
    <t>Percentage of total graduates that are in priority courses</t>
  </si>
  <si>
    <t>404 out of 423 
graduates</t>
  </si>
  <si>
    <t>Average passing percentage of licensure exams by the SUC graduates/ national average percentage passing across all disciplines covered by the SUC</t>
  </si>
  <si>
    <r>
      <rPr>
        <b/>
        <sz val="16"/>
        <color theme="1"/>
        <rFont val="Verdana"/>
        <family val="2"/>
      </rPr>
      <t>57.29%</t>
    </r>
    <r>
      <rPr>
        <sz val="16"/>
        <color theme="1"/>
        <rFont val="Verdana"/>
        <family val="2"/>
      </rPr>
      <t xml:space="preserve"> SUC graduates out of </t>
    </r>
    <r>
      <rPr>
        <b/>
        <sz val="16"/>
        <color theme="1"/>
        <rFont val="Verdana"/>
        <family val="2"/>
      </rPr>
      <t>34.95%</t>
    </r>
    <r>
      <rPr>
        <sz val="16"/>
        <color theme="1"/>
        <rFont val="Verdana"/>
        <family val="2"/>
      </rPr>
      <t xml:space="preserve"> national average percentage</t>
    </r>
  </si>
  <si>
    <t>Average passing percentage of licensure exams by the PSAU graduates/ national average percentage passing across all disciplines covered by the PSAU</t>
  </si>
  <si>
    <t>8 out of 47
research outputs published</t>
  </si>
  <si>
    <t>Posting of Quality Management System ISO 9001:2008 Certificate or Quality Manual and Quality Procedures/ PAWIM</t>
  </si>
  <si>
    <t>474 out of 734 
graduates</t>
  </si>
  <si>
    <r>
      <rPr>
        <b/>
        <sz val="16"/>
        <color theme="1"/>
        <rFont val="Verdana"/>
        <family val="2"/>
      </rPr>
      <t>52.48%</t>
    </r>
    <r>
      <rPr>
        <sz val="16"/>
        <color theme="1"/>
        <rFont val="Verdana"/>
        <family val="2"/>
      </rPr>
      <t xml:space="preserve"> SUC graduates out of </t>
    </r>
    <r>
      <rPr>
        <b/>
        <sz val="16"/>
        <color theme="1"/>
        <rFont val="Verdana"/>
        <family val="2"/>
      </rPr>
      <t>53.16%</t>
    </r>
    <r>
      <rPr>
        <sz val="16"/>
        <color theme="1"/>
        <rFont val="Verdana"/>
        <family val="2"/>
      </rPr>
      <t xml:space="preserve"> national average percentage</t>
    </r>
  </si>
  <si>
    <t>52 out of 53 graduates</t>
  </si>
  <si>
    <t>300 out of 302 students</t>
  </si>
  <si>
    <t>100 out of 100 research projects completed</t>
  </si>
  <si>
    <t>13 out of 38
research outputs published</t>
  </si>
  <si>
    <t xml:space="preserve">54 out of 54 research projects completed </t>
  </si>
  <si>
    <t>2,845 out of 3,154 trainees</t>
  </si>
  <si>
    <t>1,178 out of 1,202 clients</t>
  </si>
  <si>
    <t>3,154 out of 4,098 trainings responded</t>
  </si>
  <si>
    <t xml:space="preserve">1,202 out of 1,559 technical advice responded </t>
  </si>
  <si>
    <t xml:space="preserve">3,808 out of 4,356
persons </t>
  </si>
  <si>
    <t>143 out of 283 faculty and personnel</t>
  </si>
  <si>
    <t>110 out of 293 faculty and personnel</t>
  </si>
  <si>
    <t>The Pampanga State Agricultural University shall primarily provide advanced education, higher technological, professional instruction and training in the fields of agricultural, arts and sciences, teacher education, industrial technology and engineering, information technology, business management and accountancy, non-traditional courses and other relevant fields of study. It shall also undertake research, extension services and production activites in support of the development of the Province of Pampanga and provide progressive leadership in its areas of specialization.</t>
  </si>
  <si>
    <t>students</t>
  </si>
  <si>
    <t>research projects completed</t>
  </si>
  <si>
    <t>research outputs published</t>
  </si>
  <si>
    <t xml:space="preserve">research projects completed </t>
  </si>
  <si>
    <t xml:space="preserve">technical advice responded </t>
  </si>
  <si>
    <t xml:space="preserve">persons </t>
  </si>
  <si>
    <t>trainees</t>
  </si>
  <si>
    <t>clients</t>
  </si>
  <si>
    <t xml:space="preserve">graduates </t>
  </si>
  <si>
    <t>Obligations BUR 
Ratio of total obligations against all allotments.</t>
  </si>
  <si>
    <t>FY 2017
(in million)</t>
  </si>
  <si>
    <t>FY 2017 TARGET</t>
  </si>
  <si>
    <t>FY 2017 ACTUAL ACCOMPLISHMENT</t>
  </si>
  <si>
    <t>Average passing percentage of licensure exams by PSAU graduates/ national average percentage passing across all disciplines covered by the university</t>
  </si>
  <si>
    <t>Percentage of programs accredited at:</t>
  </si>
  <si>
    <t>Level 3</t>
  </si>
  <si>
    <t>Level 4</t>
  </si>
  <si>
    <t>Percentage of graduates who finished academic programs according to prescribed timeframe</t>
  </si>
  <si>
    <t>Number of research studies completed in the last 3 years</t>
  </si>
  <si>
    <t>Number of persons-days trained  weighted by length of training</t>
  </si>
  <si>
    <t>Percentage of request for technical advice that are responded to within 3 days of request</t>
  </si>
  <si>
    <t>Full Compliance with at least 30% of the prior years' COA Audit Recommendations</t>
  </si>
  <si>
    <t>Submission of APCPI</t>
  </si>
  <si>
    <t>188 out of 322 faculty and personnel</t>
  </si>
  <si>
    <t>faculty and personnel</t>
  </si>
  <si>
    <t>833 out of 953 
graduates</t>
  </si>
  <si>
    <r>
      <rPr>
        <b/>
        <sz val="16"/>
        <color theme="1"/>
        <rFont val="Verdana"/>
        <family val="2"/>
      </rPr>
      <t>75.92%</t>
    </r>
    <r>
      <rPr>
        <sz val="16"/>
        <color theme="1"/>
        <rFont val="Verdana"/>
        <family val="2"/>
      </rPr>
      <t xml:space="preserve"> SUC graduates out of </t>
    </r>
    <r>
      <rPr>
        <b/>
        <sz val="16"/>
        <color theme="1"/>
        <rFont val="Verdana"/>
        <family val="2"/>
      </rPr>
      <t>84.16%</t>
    </r>
    <r>
      <rPr>
        <sz val="16"/>
        <color theme="1"/>
        <rFont val="Verdana"/>
        <family val="2"/>
      </rPr>
      <t xml:space="preserve"> national average percentage</t>
    </r>
  </si>
  <si>
    <t>6 programs accredited</t>
  </si>
  <si>
    <t>6 out of 3 programs accredited</t>
  </si>
  <si>
    <t>899 out of 953 graduates</t>
  </si>
  <si>
    <t>188 out of 189 students</t>
  </si>
  <si>
    <t>91 out of 99 graduates</t>
  </si>
  <si>
    <t xml:space="preserve">57 research projects completed </t>
  </si>
  <si>
    <t>11 out of 29 research outputs published</t>
  </si>
  <si>
    <t>57 research projects completed</t>
  </si>
  <si>
    <t>100 research projects completed</t>
  </si>
  <si>
    <t>13 out of 38 research outputs published</t>
  </si>
  <si>
    <t xml:space="preserve">3,387 persons </t>
  </si>
  <si>
    <t xml:space="preserve">1,284 out of 1,487 technical advice responded </t>
  </si>
  <si>
    <t>3,358 out of 4,127 trainings responded</t>
  </si>
  <si>
    <t>1,195 out of 1,284 clients</t>
  </si>
  <si>
    <t>2,891 out of 3,358 trainees</t>
  </si>
  <si>
    <t>Submission of APP non-CSE</t>
  </si>
  <si>
    <t>Submission of APP CSE</t>
  </si>
  <si>
    <t>The Pampanga State Agricultural University shall primarily provide advanced education, higher technological, professional instruction and training in the fields of agricultural, arts and sciences, teacher education, industrial technology and engineering, information technology, business management and accountancy, non-traditional courses and other relevant fields of study. It shall also undertake research, extension services and production activities in support of the development of the Province of Pampanga and provide progressive leadership in its areas of specialization.</t>
  </si>
  <si>
    <t>Percentage of graduates who engaged in employment of whose employment status improved within a year of graduation</t>
  </si>
  <si>
    <t xml:space="preserve">Percentage of students who rated timeliness of education delivery/supervision as good or better </t>
  </si>
  <si>
    <t>Report on Ageing of Cash Advances</t>
  </si>
  <si>
    <t>Posting of ISO 9001 Quality Management System  Certificate or Approved ISO-aligned documentation and implementation</t>
  </si>
  <si>
    <t>ORGANIZATIONAL OUTCOMES</t>
  </si>
  <si>
    <t>Outcome Indicators</t>
  </si>
  <si>
    <t>Output Indicators</t>
  </si>
  <si>
    <t>Number of trainees weighted by the length of training</t>
  </si>
  <si>
    <t>Number of extension programs organized and supported consistent with the SUC's mandated and priority programs</t>
  </si>
  <si>
    <t>Percentage of beneficiaries who rate the training course/s and advisory services as satisfactory or higher in terms of quality and relevance</t>
  </si>
  <si>
    <t xml:space="preserve">Number of active partnerships with LGUs, industries, NGOs, NGAs, SMEs, and other stakeholders as a result of extension services </t>
  </si>
  <si>
    <t>Number of research outputs completed within the year</t>
  </si>
  <si>
    <t>Percentage of research outputs published in internationally-refereed or CHED recognized journal within the year</t>
  </si>
  <si>
    <t>Number of research outputs in the last three years utilized by the industry or by other beneficiaries</t>
  </si>
  <si>
    <t>Percentage of graduate students enrolled in research degree programs</t>
  </si>
  <si>
    <t>Percentage of graduate school faculty engaged in research work applied in any of the following:</t>
  </si>
  <si>
    <t>Pursuing advance research degree program (Ph.D)</t>
  </si>
  <si>
    <t>Actively pursuing in the last three (3) years (investigative research, basic and applied scientific research, social science research)</t>
  </si>
  <si>
    <t>Whose research work resulted in an extension program</t>
  </si>
  <si>
    <t>Percentage of undergraduate student population enrolled in CHED-identified and RDC-identified priority programs</t>
  </si>
  <si>
    <t>Percentage of undergraduate programs with accreditation</t>
  </si>
  <si>
    <t>Procurement Requirements</t>
  </si>
  <si>
    <t>Percentage of accredited graduate programs</t>
  </si>
  <si>
    <t>Percentage of first-time licensure exam-takers that pass the licensure exams</t>
  </si>
  <si>
    <t>Percentage of graduates (2 years prior) that are employed</t>
  </si>
  <si>
    <t>Producing technologies for commercialization or livelihood improvement</t>
  </si>
  <si>
    <t>333 out of 534
licensure exam-taker</t>
  </si>
  <si>
    <t>535 out of 727
graduates</t>
  </si>
  <si>
    <t>3,612 out of 4,091 students</t>
  </si>
  <si>
    <t>15 out of 16
programs</t>
  </si>
  <si>
    <t>12 out of 51
research program</t>
  </si>
  <si>
    <t>9 out of 51
research program</t>
  </si>
  <si>
    <t>22 out of 51
research program</t>
  </si>
  <si>
    <t>462 students</t>
  </si>
  <si>
    <t>4 out of 5
programs</t>
  </si>
  <si>
    <t>7 out of 24
research outputs published</t>
  </si>
  <si>
    <t>2,575 out of 3,180
beneficiaries</t>
  </si>
  <si>
    <t>research outputs</t>
  </si>
  <si>
    <t>active partnerships</t>
  </si>
  <si>
    <t>programs</t>
  </si>
  <si>
    <t>Sustained Full Compliance with at least 30% of the prior years' COA Audit Recommendations</t>
  </si>
  <si>
    <t>Posting of ISO 9001 Quality Management System Certificate</t>
  </si>
  <si>
    <t>FY 2018 APP – non CSE submission</t>
  </si>
  <si>
    <t>Indicative FY 2019 APP – non CSE submission</t>
  </si>
  <si>
    <t>FY 2019 APP – CSE submission</t>
  </si>
  <si>
    <t>FY 2017 APCPI report submission</t>
  </si>
  <si>
    <t>Undertaking of Early Procurement for at least 50% of Goods and Services</t>
  </si>
  <si>
    <t>Utilization Rate for All Earmarked Income</t>
  </si>
  <si>
    <t>Higher Education Program</t>
  </si>
  <si>
    <t>Advanced Education Program</t>
  </si>
  <si>
    <t>Research Program</t>
  </si>
  <si>
    <t>Technical Advisory Extension Program</t>
  </si>
  <si>
    <t>Pampanga State Agricultural University</t>
  </si>
  <si>
    <t>FY 2019 ACTUAL ACCOMPLISHMENT</t>
  </si>
  <si>
    <t>FY 2019 TARGET</t>
  </si>
  <si>
    <t>FY 2019
(in million)</t>
  </si>
  <si>
    <t>BASELINE</t>
  </si>
  <si>
    <t>FY 2018 TARGET</t>
  </si>
  <si>
    <t>FY 2018 ACTUAL ACCOMPLISHMENT</t>
  </si>
  <si>
    <t>N/A</t>
  </si>
  <si>
    <t>310 out of 552
licensure exam-taker</t>
  </si>
  <si>
    <t>702 out of 961
graduates</t>
  </si>
  <si>
    <t>4,049 out of 4,726 students</t>
  </si>
  <si>
    <t>23 out of 25
programs</t>
  </si>
  <si>
    <t>6 out of 36
research program</t>
  </si>
  <si>
    <t>10 out of 36
research program</t>
  </si>
  <si>
    <t>7 out of 36
research program</t>
  </si>
  <si>
    <t>115 students</t>
  </si>
  <si>
    <t>5 out of 6
programs</t>
  </si>
  <si>
    <t>13 out of 30
research outputs published</t>
  </si>
  <si>
    <t>2,593 out of 3,194
beneficiaries</t>
  </si>
  <si>
    <t>FY 2019 APP – non CSE submission</t>
  </si>
  <si>
    <t>Indicative FY 2020 APP – non CSE submission</t>
  </si>
  <si>
    <t>FY 2020 APP – CSE submission</t>
  </si>
  <si>
    <t>FY 2018 APCPI report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</si>
</sst>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quot;Php&quot;#,##0.00"/>
    <numFmt numFmtId="166" formatCode="&quot;Php&quot;#,##0.000"/>
    <numFmt numFmtId="167" formatCode="[$PHP]\ #,##0.00_);\([$PHP]\ #,##0.00\)"/>
    <numFmt numFmtId="168" formatCode="&quot;Php&quot;#,##0"/>
  </numFmts>
  <fonts count="31" x14ac:knownFonts="1">
    <font>
      <sz val="11"/>
      <color theme="1"/>
      <name val="Calibri"/>
      <family val="2"/>
      <scheme val="minor"/>
    </font>
    <font>
      <sz val="11"/>
      <color theme="1"/>
      <name val="Calibri"/>
      <family val="2"/>
      <scheme val="minor"/>
    </font>
    <font>
      <b/>
      <sz val="12"/>
      <color theme="1"/>
      <name val="Verdana"/>
      <family val="2"/>
    </font>
    <font>
      <b/>
      <sz val="12"/>
      <color rgb="FFFFFFFF"/>
      <name val="Verdana"/>
      <family val="2"/>
    </font>
    <font>
      <sz val="12"/>
      <color theme="1"/>
      <name val="Verdana"/>
      <family val="2"/>
    </font>
    <font>
      <b/>
      <sz val="16"/>
      <color theme="9" tint="0.39997558519241921"/>
      <name val="Verdana"/>
      <family val="2"/>
    </font>
    <font>
      <sz val="16"/>
      <color theme="1"/>
      <name val="Verdana"/>
      <family val="2"/>
    </font>
    <font>
      <b/>
      <i/>
      <sz val="14"/>
      <color theme="9" tint="-0.499984740745262"/>
      <name val="Verdana"/>
      <family val="2"/>
    </font>
    <font>
      <sz val="24"/>
      <color theme="1"/>
      <name val="Verdana"/>
      <family val="2"/>
    </font>
    <font>
      <b/>
      <sz val="20"/>
      <color theme="0"/>
      <name val="Verdana"/>
      <family val="2"/>
    </font>
    <font>
      <sz val="22"/>
      <color theme="1"/>
      <name val="Verdana"/>
      <family val="2"/>
    </font>
    <font>
      <b/>
      <sz val="16"/>
      <color theme="1"/>
      <name val="Verdana"/>
      <family val="2"/>
    </font>
    <font>
      <b/>
      <sz val="20"/>
      <name val="Verdana"/>
      <family val="2"/>
    </font>
    <font>
      <i/>
      <sz val="16"/>
      <color theme="1"/>
      <name val="Verdana"/>
      <family val="2"/>
    </font>
    <font>
      <sz val="16"/>
      <color theme="1"/>
      <name val="Calibri"/>
      <family val="2"/>
      <scheme val="minor"/>
    </font>
    <font>
      <b/>
      <sz val="16"/>
      <name val="Verdana"/>
      <family val="2"/>
    </font>
    <font>
      <b/>
      <sz val="12"/>
      <name val="Verdana"/>
      <family val="2"/>
    </font>
    <font>
      <sz val="12"/>
      <name val="Verdana"/>
      <family val="2"/>
    </font>
    <font>
      <sz val="11"/>
      <color indexed="8"/>
      <name val="Segoe UI"/>
      <family val="2"/>
    </font>
    <font>
      <sz val="11"/>
      <color theme="1"/>
      <name val="Segoe UI"/>
      <family val="2"/>
    </font>
    <font>
      <sz val="12"/>
      <name val="Times New Roman"/>
      <family val="1"/>
    </font>
    <font>
      <sz val="16"/>
      <name val="Verdana"/>
      <family val="2"/>
    </font>
    <font>
      <b/>
      <i/>
      <sz val="16"/>
      <color theme="9" tint="-0.499984740745262"/>
      <name val="Verdana"/>
      <family val="2"/>
    </font>
    <font>
      <b/>
      <sz val="14"/>
      <color indexed="81"/>
      <name val="Tahoma"/>
      <family val="2"/>
    </font>
    <font>
      <sz val="14"/>
      <color indexed="81"/>
      <name val="Tahoma"/>
      <family val="2"/>
    </font>
    <font>
      <sz val="14"/>
      <color theme="1"/>
      <name val="Verdana"/>
      <family val="2"/>
    </font>
    <font>
      <sz val="14"/>
      <name val="Verdana"/>
      <family val="2"/>
    </font>
    <font>
      <b/>
      <sz val="14"/>
      <color theme="1"/>
      <name val="Verdana"/>
      <family val="2"/>
    </font>
    <font>
      <b/>
      <i/>
      <sz val="16"/>
      <name val="Verdana"/>
      <family val="2"/>
    </font>
    <font>
      <b/>
      <i/>
      <sz val="16"/>
      <color theme="1"/>
      <name val="Verdana"/>
      <family val="2"/>
    </font>
    <font>
      <sz val="18"/>
      <color theme="1"/>
      <name val="Verdana"/>
      <family val="2"/>
    </font>
  </fonts>
  <fills count="7">
    <fill>
      <patternFill patternType="none"/>
    </fill>
    <fill>
      <patternFill patternType="gray125"/>
    </fill>
    <fill>
      <patternFill patternType="solid">
        <fgColor theme="8" tint="-0.249977111117893"/>
        <bgColor indexed="64"/>
      </patternFill>
    </fill>
    <fill>
      <gradientFill type="path" left="0.5" right="0.5" top="0.5" bottom="0.5">
        <stop position="0">
          <color theme="0"/>
        </stop>
        <stop position="1">
          <color theme="8" tint="0.40000610370189521"/>
        </stop>
      </gradientFill>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s>
  <borders count="64">
    <border>
      <left/>
      <right/>
      <top/>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medium">
        <color theme="9" tint="0.79998168889431442"/>
      </right>
      <top style="medium">
        <color theme="9" tint="0.79998168889431442"/>
      </top>
      <bottom style="thick">
        <color theme="9" tint="0.79998168889431442"/>
      </bottom>
      <diagonal/>
    </border>
    <border>
      <left style="medium">
        <color theme="9" tint="0.79998168889431442"/>
      </left>
      <right style="medium">
        <color theme="9" tint="0.79998168889431442"/>
      </right>
      <top style="medium">
        <color theme="9" tint="0.79998168889431442"/>
      </top>
      <bottom/>
      <diagonal/>
    </border>
    <border>
      <left style="medium">
        <color theme="9" tint="0.79998168889431442"/>
      </left>
      <right/>
      <top style="medium">
        <color theme="9" tint="0.79995117038483843"/>
      </top>
      <bottom style="medium">
        <color theme="9" tint="0.79995117038483843"/>
      </bottom>
      <diagonal/>
    </border>
    <border>
      <left/>
      <right/>
      <top style="medium">
        <color theme="9" tint="0.79995117038483843"/>
      </top>
      <bottom style="medium">
        <color theme="9" tint="0.79995117038483843"/>
      </bottom>
      <diagonal/>
    </border>
    <border>
      <left/>
      <right style="thick">
        <color theme="8" tint="-0.24994659260841701"/>
      </right>
      <top style="medium">
        <color theme="9" tint="0.79995117038483843"/>
      </top>
      <bottom style="medium">
        <color theme="9" tint="0.79995117038483843"/>
      </bottom>
      <diagonal/>
    </border>
    <border>
      <left style="thick">
        <color theme="8" tint="-0.24994659260841701"/>
      </left>
      <right style="thick">
        <color theme="8" tint="-0.24994659260841701"/>
      </right>
      <top/>
      <bottom style="thick">
        <color theme="8" tint="-0.24994659260841701"/>
      </bottom>
      <diagonal/>
    </border>
    <border>
      <left style="thick">
        <color theme="8" tint="-0.24994659260841701"/>
      </left>
      <right style="medium">
        <color theme="9" tint="0.79998168889431442"/>
      </right>
      <top style="thick">
        <color theme="9" tint="0.79998168889431442"/>
      </top>
      <bottom style="thick">
        <color theme="9" tint="0.79998168889431442"/>
      </bottom>
      <diagonal/>
    </border>
    <border>
      <left style="medium">
        <color theme="9" tint="0.79998168889431442"/>
      </left>
      <right style="medium">
        <color theme="9" tint="0.79998168889431442"/>
      </right>
      <top/>
      <bottom/>
      <diagonal/>
    </border>
    <border>
      <left style="medium">
        <color theme="9" tint="0.79998168889431442"/>
      </left>
      <right/>
      <top style="medium">
        <color theme="9" tint="0.79995117038483843"/>
      </top>
      <bottom/>
      <diagonal/>
    </border>
    <border>
      <left/>
      <right/>
      <top style="medium">
        <color theme="9" tint="0.79995117038483843"/>
      </top>
      <bottom/>
      <diagonal/>
    </border>
    <border>
      <left/>
      <right style="thick">
        <color theme="8" tint="-0.24994659260841701"/>
      </right>
      <top style="medium">
        <color theme="9" tint="0.79995117038483843"/>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style="medium">
        <color theme="9" tint="0.79998168889431442"/>
      </right>
      <top style="thick">
        <color theme="9" tint="0.79998168889431442"/>
      </top>
      <bottom style="thick">
        <color theme="8" tint="-0.24994659260841701"/>
      </bottom>
      <diagonal/>
    </border>
    <border>
      <left style="medium">
        <color theme="9" tint="0.79998168889431442"/>
      </left>
      <right style="medium">
        <color theme="9" tint="0.79998168889431442"/>
      </right>
      <top/>
      <bottom style="thick">
        <color theme="8" tint="-0.24994659260841701"/>
      </bottom>
      <diagonal/>
    </border>
    <border>
      <left style="medium">
        <color theme="9" tint="0.79998168889431442"/>
      </left>
      <right style="medium">
        <color theme="9" tint="0.79995117038483843"/>
      </right>
      <top style="medium">
        <color theme="9" tint="0.79995117038483843"/>
      </top>
      <bottom style="thick">
        <color theme="8" tint="-0.24994659260841701"/>
      </bottom>
      <diagonal/>
    </border>
    <border>
      <left style="medium">
        <color theme="9" tint="0.79995117038483843"/>
      </left>
      <right style="medium">
        <color theme="9" tint="0.79995117038483843"/>
      </right>
      <top style="medium">
        <color theme="9" tint="0.79995117038483843"/>
      </top>
      <bottom style="thick">
        <color theme="8" tint="-0.24994659260841701"/>
      </bottom>
      <diagonal/>
    </border>
    <border>
      <left style="medium">
        <color theme="9" tint="0.79995117038483843"/>
      </left>
      <right style="medium">
        <color theme="9" tint="0.79995117038483843"/>
      </right>
      <top style="medium">
        <color theme="8" tint="0.79998168889431442"/>
      </top>
      <bottom style="thick">
        <color theme="8" tint="-0.24994659260841701"/>
      </bottom>
      <diagonal/>
    </border>
    <border>
      <left style="medium">
        <color theme="9" tint="0.79995117038483843"/>
      </left>
      <right style="thick">
        <color theme="8" tint="-0.24994659260841701"/>
      </right>
      <top style="medium">
        <color theme="8" tint="0.79998168889431442"/>
      </top>
      <bottom style="thick">
        <color theme="8" tint="-0.24994659260841701"/>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style="medium">
        <color theme="8" tint="0.59996337778862885"/>
      </right>
      <top style="medium">
        <color theme="8" tint="0.59996337778862885"/>
      </top>
      <bottom/>
      <diagonal/>
    </border>
    <border>
      <left style="medium">
        <color theme="8" tint="0.59996337778862885"/>
      </left>
      <right style="medium">
        <color theme="8" tint="0.59996337778862885"/>
      </right>
      <top style="thick">
        <color theme="8" tint="-0.24994659260841701"/>
      </top>
      <bottom/>
      <diagonal/>
    </border>
    <border>
      <left style="medium">
        <color theme="8" tint="0.59996337778862885"/>
      </left>
      <right/>
      <top style="medium">
        <color theme="8" tint="0.59996337778862885"/>
      </top>
      <bottom/>
      <diagonal/>
    </border>
    <border>
      <left style="medium">
        <color theme="8" tint="0.59996337778862885"/>
      </left>
      <right style="medium">
        <color theme="8" tint="0.59996337778862885"/>
      </right>
      <top style="medium">
        <color theme="8" tint="0.59996337778862885"/>
      </top>
      <bottom/>
      <diagonal/>
    </border>
    <border>
      <left style="medium">
        <color theme="8" tint="0.59996337778862885"/>
      </left>
      <right style="medium">
        <color theme="8" tint="0.59996337778862885"/>
      </right>
      <top/>
      <bottom/>
      <diagonal/>
    </border>
    <border>
      <left style="medium">
        <color theme="8" tint="0.59996337778862885"/>
      </left>
      <right style="thick">
        <color theme="8" tint="-0.24994659260841701"/>
      </right>
      <top style="thick">
        <color theme="8" tint="-0.24994659260841701"/>
      </top>
      <bottom/>
      <diagonal/>
    </border>
    <border>
      <left style="thick">
        <color theme="8" tint="-0.24994659260841701"/>
      </left>
      <right style="medium">
        <color theme="8" tint="0.59996337778862885"/>
      </right>
      <top/>
      <bottom/>
      <diagonal/>
    </border>
    <border>
      <left style="medium">
        <color theme="8" tint="0.59996337778862885"/>
      </left>
      <right style="medium">
        <color theme="8" tint="0.59996337778862885"/>
      </right>
      <top/>
      <bottom style="medium">
        <color theme="8" tint="0.59996337778862885"/>
      </bottom>
      <diagonal/>
    </border>
    <border>
      <left style="medium">
        <color theme="8" tint="0.59996337778862885"/>
      </left>
      <right/>
      <top/>
      <bottom style="medium">
        <color theme="8" tint="0.59996337778862885"/>
      </bottom>
      <diagonal/>
    </border>
    <border>
      <left style="medium">
        <color theme="8" tint="0.59996337778862885"/>
      </left>
      <right style="thick">
        <color theme="8" tint="-0.24994659260841701"/>
      </right>
      <top/>
      <bottom/>
      <diagonal/>
    </border>
    <border>
      <left style="medium">
        <color theme="8" tint="0.59996337778862885"/>
      </left>
      <right style="thick">
        <color theme="8" tint="-0.24994659260841701"/>
      </right>
      <top style="medium">
        <color theme="8" tint="0.59996337778862885"/>
      </top>
      <bottom/>
      <diagonal/>
    </border>
    <border>
      <left style="medium">
        <color theme="8" tint="0.59996337778862885"/>
      </left>
      <right style="thick">
        <color theme="8" tint="-0.24994659260841701"/>
      </right>
      <top/>
      <bottom style="medium">
        <color theme="8" tint="0.59996337778862885"/>
      </bottom>
      <diagonal/>
    </border>
    <border>
      <left style="medium">
        <color theme="8" tint="0.59996337778862885"/>
      </left>
      <right/>
      <top/>
      <bottom/>
      <diagonal/>
    </border>
    <border>
      <left style="medium">
        <color theme="8" tint="0.59996337778862885"/>
      </left>
      <right style="thick">
        <color theme="8" tint="-0.24994659260841701"/>
      </right>
      <top style="medium">
        <color theme="8" tint="0.59996337778862885"/>
      </top>
      <bottom style="medium">
        <color theme="8" tint="0.59996337778862885"/>
      </bottom>
      <diagonal/>
    </border>
    <border>
      <left style="thick">
        <color theme="8" tint="-0.24994659260841701"/>
      </left>
      <right style="medium">
        <color theme="8" tint="0.59996337778862885"/>
      </right>
      <top/>
      <bottom style="thick">
        <color theme="8" tint="-0.24994659260841701"/>
      </bottom>
      <diagonal/>
    </border>
    <border>
      <left style="medium">
        <color theme="8" tint="0.59996337778862885"/>
      </left>
      <right style="medium">
        <color theme="8" tint="0.59996337778862885"/>
      </right>
      <top/>
      <bottom style="thick">
        <color theme="8" tint="-0.24994659260841701"/>
      </bottom>
      <diagonal/>
    </border>
    <border>
      <left style="medium">
        <color theme="8" tint="0.59996337778862885"/>
      </left>
      <right style="thick">
        <color theme="8" tint="-0.24994659260841701"/>
      </right>
      <top style="medium">
        <color theme="8" tint="0.59996337778862885"/>
      </top>
      <bottom style="thick">
        <color theme="8" tint="-0.24994659260841701"/>
      </bottom>
      <diagonal/>
    </border>
    <border>
      <left style="medium">
        <color theme="8" tint="0.59996337778862885"/>
      </left>
      <right/>
      <top style="medium">
        <color theme="8" tint="0.59996337778862885"/>
      </top>
      <bottom style="medium">
        <color theme="8" tint="0.59996337778862885"/>
      </bottom>
      <diagonal/>
    </border>
    <border>
      <left/>
      <right/>
      <top style="medium">
        <color theme="8" tint="0.59996337778862885"/>
      </top>
      <bottom style="medium">
        <color theme="8" tint="0.59996337778862885"/>
      </bottom>
      <diagonal/>
    </border>
    <border>
      <left/>
      <right style="thick">
        <color theme="8" tint="-0.24994659260841701"/>
      </right>
      <top style="medium">
        <color theme="8" tint="0.59996337778862885"/>
      </top>
      <bottom style="medium">
        <color theme="8" tint="0.59996337778862885"/>
      </bottom>
      <diagonal/>
    </border>
    <border>
      <left style="medium">
        <color theme="8" tint="0.59996337778862885"/>
      </left>
      <right style="medium">
        <color theme="8" tint="0.59996337778862885"/>
      </right>
      <top style="medium">
        <color theme="8" tint="0.59996337778862885"/>
      </top>
      <bottom style="medium">
        <color theme="8" tint="0.59996337778862885"/>
      </bottom>
      <diagonal/>
    </border>
    <border>
      <left style="medium">
        <color theme="8" tint="0.59996337778862885"/>
      </left>
      <right style="medium">
        <color theme="8" tint="0.59996337778862885"/>
      </right>
      <top style="medium">
        <color theme="8" tint="0.59996337778862885"/>
      </top>
      <bottom style="thick">
        <color theme="8" tint="-0.24994659260841701"/>
      </bottom>
      <diagonal/>
    </border>
    <border>
      <left/>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ck">
        <color theme="8" tint="-0.24994659260841701"/>
      </left>
      <right style="medium">
        <color theme="8" tint="0.59996337778862885"/>
      </right>
      <top style="thick">
        <color theme="8" tint="-0.24994659260841701"/>
      </top>
      <bottom/>
      <diagonal/>
    </border>
    <border>
      <left style="medium">
        <color theme="8" tint="0.59996337778862885"/>
      </left>
      <right/>
      <top style="thick">
        <color theme="8" tint="-0.24994659260841701"/>
      </top>
      <bottom/>
      <diagonal/>
    </border>
    <border>
      <left/>
      <right style="thick">
        <color theme="8" tint="-0.24994659260841701"/>
      </right>
      <top style="thick">
        <color theme="8" tint="-0.24994659260841701"/>
      </top>
      <bottom style="medium">
        <color theme="8" tint="0.59996337778862885"/>
      </bottom>
      <diagonal/>
    </border>
    <border>
      <left/>
      <right style="thick">
        <color theme="8" tint="-0.24994659260841701"/>
      </right>
      <top style="medium">
        <color theme="8" tint="0.59996337778862885"/>
      </top>
      <bottom/>
      <diagonal/>
    </border>
    <border>
      <left style="thick">
        <color theme="8" tint="-0.24994659260841701"/>
      </left>
      <right style="medium">
        <color theme="8" tint="0.59996337778862885"/>
      </right>
      <top/>
      <bottom style="medium">
        <color theme="8" tint="0.59996337778862885"/>
      </bottom>
      <diagonal/>
    </border>
    <border>
      <left/>
      <right/>
      <top/>
      <bottom style="medium">
        <color theme="8" tint="0.59996337778862885"/>
      </bottom>
      <diagonal/>
    </border>
    <border>
      <left/>
      <right style="thick">
        <color theme="8" tint="-0.24994659260841701"/>
      </right>
      <top/>
      <bottom style="medium">
        <color theme="8" tint="0.59996337778862885"/>
      </bottom>
      <diagonal/>
    </border>
    <border>
      <left style="medium">
        <color theme="8" tint="0.59996337778862885"/>
      </left>
      <right/>
      <top/>
      <bottom style="thick">
        <color theme="8" tint="-0.24994659260841701"/>
      </bottom>
      <diagonal/>
    </border>
    <border>
      <left style="medium">
        <color theme="8" tint="0.59996337778862885"/>
      </left>
      <right style="thick">
        <color theme="8" tint="-0.24994659260841701"/>
      </right>
      <top/>
      <bottom style="thick">
        <color theme="8" tint="-0.24994659260841701"/>
      </bottom>
      <diagonal/>
    </border>
    <border>
      <left style="medium">
        <color theme="8" tint="0.59996337778862885"/>
      </left>
      <right/>
      <top style="thick">
        <color theme="8" tint="-0.24994659260841701"/>
      </top>
      <bottom style="medium">
        <color theme="8" tint="0.59996337778862885"/>
      </bottom>
      <diagonal/>
    </border>
    <border>
      <left/>
      <right/>
      <top style="thick">
        <color theme="8" tint="-0.24994659260841701"/>
      </top>
      <bottom style="medium">
        <color theme="8" tint="0.59996337778862885"/>
      </bottom>
      <diagonal/>
    </border>
    <border>
      <left/>
      <right/>
      <top style="medium">
        <color theme="8" tint="0.59996337778862885"/>
      </top>
      <bottom/>
      <diagonal/>
    </border>
  </borders>
  <cellStyleXfs count="50">
    <xf numFmtId="0" fontId="0" fillId="0" borderId="0"/>
    <xf numFmtId="16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8" fillId="0" borderId="0">
      <alignment vertical="center"/>
    </xf>
    <xf numFmtId="0" fontId="1" fillId="0" borderId="0"/>
    <xf numFmtId="0" fontId="19" fillId="0" borderId="0"/>
    <xf numFmtId="9" fontId="20" fillId="0" borderId="0" applyFont="0" applyFill="0" applyBorder="0" applyAlignment="0" applyProtection="0">
      <alignment vertical="center"/>
    </xf>
  </cellStyleXfs>
  <cellXfs count="280">
    <xf numFmtId="0" fontId="0" fillId="0" borderId="0" xfId="0"/>
    <xf numFmtId="0" fontId="4" fillId="0" borderId="0" xfId="0" applyFont="1"/>
    <xf numFmtId="0" fontId="5" fillId="2" borderId="7" xfId="0" applyFont="1" applyFill="1" applyBorder="1" applyAlignment="1">
      <alignment horizontal="center"/>
    </xf>
    <xf numFmtId="0" fontId="5" fillId="2" borderId="13" xfId="0" applyFont="1" applyFill="1" applyBorder="1" applyAlignment="1">
      <alignment horizontal="center"/>
    </xf>
    <xf numFmtId="0" fontId="2" fillId="0" borderId="17"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shrinkToFi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xf>
    <xf numFmtId="165" fontId="4" fillId="6" borderId="31" xfId="0" applyNumberFormat="1" applyFont="1" applyFill="1" applyBorder="1" applyAlignment="1">
      <alignment horizontal="center" vertical="center" wrapText="1"/>
    </xf>
    <xf numFmtId="165" fontId="4" fillId="6" borderId="31" xfId="0" applyNumberFormat="1" applyFont="1" applyFill="1" applyBorder="1" applyAlignment="1">
      <alignment vertical="center" wrapText="1"/>
    </xf>
    <xf numFmtId="9" fontId="10" fillId="6" borderId="31" xfId="2" applyNumberFormat="1" applyFont="1" applyFill="1" applyBorder="1" applyAlignment="1">
      <alignment horizontal="center" vertical="center" wrapText="1"/>
    </xf>
    <xf numFmtId="9" fontId="10" fillId="6" borderId="47" xfId="2" applyFont="1" applyFill="1" applyBorder="1" applyAlignment="1">
      <alignment horizontal="center" vertical="center" wrapText="1"/>
    </xf>
    <xf numFmtId="9" fontId="12" fillId="0" borderId="40" xfId="2" applyFont="1" applyBorder="1" applyAlignment="1">
      <alignment horizontal="center" vertical="center"/>
    </xf>
    <xf numFmtId="9" fontId="10" fillId="6" borderId="42" xfId="2" applyFont="1" applyFill="1" applyBorder="1" applyAlignment="1">
      <alignment horizontal="center" vertical="center" wrapText="1"/>
    </xf>
    <xf numFmtId="9" fontId="12" fillId="0" borderId="43" xfId="2" applyFont="1" applyBorder="1" applyAlignment="1">
      <alignment horizontal="center" vertical="center"/>
    </xf>
    <xf numFmtId="0" fontId="13" fillId="0" borderId="3" xfId="0" applyFont="1" applyFill="1" applyBorder="1" applyAlignment="1">
      <alignment horizontal="left" vertical="top"/>
    </xf>
    <xf numFmtId="0" fontId="2" fillId="0" borderId="0" xfId="0" applyFont="1" applyBorder="1" applyAlignment="1">
      <alignment vertical="center" wrapText="1"/>
    </xf>
    <xf numFmtId="0" fontId="2" fillId="0" borderId="0" xfId="0" applyFont="1" applyFill="1" applyBorder="1" applyAlignment="1">
      <alignment vertical="center" textRotation="45"/>
    </xf>
    <xf numFmtId="0" fontId="3" fillId="0" borderId="0" xfId="0" applyFont="1" applyFill="1" applyBorder="1" applyAlignment="1">
      <alignment readingOrder="1"/>
    </xf>
    <xf numFmtId="0" fontId="14" fillId="0" borderId="0" xfId="0" applyFont="1" applyBorder="1" applyAlignment="1">
      <alignment horizontal="left" wrapText="1"/>
    </xf>
    <xf numFmtId="9" fontId="15" fillId="0" borderId="0" xfId="2" applyFont="1" applyFill="1" applyBorder="1" applyAlignment="1">
      <alignment vertical="center" wrapText="1"/>
    </xf>
    <xf numFmtId="0" fontId="16" fillId="0" borderId="0" xfId="0" applyFont="1" applyFill="1" applyBorder="1" applyAlignment="1">
      <alignment vertical="center"/>
    </xf>
    <xf numFmtId="0" fontId="17" fillId="0" borderId="0" xfId="0" applyFont="1"/>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9" fontId="11" fillId="0" borderId="49" xfId="2" applyFont="1" applyFill="1" applyBorder="1" applyAlignment="1">
      <alignment vertical="center" wrapText="1"/>
    </xf>
    <xf numFmtId="9" fontId="11" fillId="0" borderId="50" xfId="2" applyFont="1" applyFill="1" applyBorder="1" applyAlignment="1">
      <alignment vertical="center" wrapText="1"/>
    </xf>
    <xf numFmtId="167" fontId="4" fillId="0" borderId="0" xfId="3"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xf>
    <xf numFmtId="9" fontId="11" fillId="0" borderId="51" xfId="2" applyFont="1" applyFill="1" applyBorder="1" applyAlignment="1">
      <alignment vertical="center" wrapText="1"/>
    </xf>
    <xf numFmtId="0" fontId="4" fillId="0" borderId="0" xfId="0" applyFont="1" applyFill="1" applyBorder="1" applyAlignment="1">
      <alignment vertical="top" wrapText="1"/>
    </xf>
    <xf numFmtId="0" fontId="2" fillId="0" borderId="0" xfId="0" applyFont="1" applyFill="1" applyBorder="1" applyAlignment="1">
      <alignment vertical="center" wrapText="1"/>
    </xf>
    <xf numFmtId="37" fontId="4" fillId="0"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4" fillId="0" borderId="0" xfId="0" applyFont="1" applyAlignment="1">
      <alignment vertical="top"/>
    </xf>
    <xf numFmtId="0" fontId="6" fillId="6" borderId="34" xfId="0" applyFont="1" applyFill="1" applyBorder="1" applyAlignment="1">
      <alignment horizontal="center" vertical="center" wrapText="1"/>
    </xf>
    <xf numFmtId="168" fontId="4" fillId="6" borderId="31" xfId="0" applyNumberFormat="1" applyFont="1" applyFill="1" applyBorder="1" applyAlignment="1">
      <alignment horizontal="center" vertical="center" wrapText="1"/>
    </xf>
    <xf numFmtId="0" fontId="6" fillId="6" borderId="34" xfId="0" applyFont="1" applyFill="1" applyBorder="1" applyAlignment="1">
      <alignment horizontal="center" vertical="top" wrapText="1"/>
    </xf>
    <xf numFmtId="9" fontId="10" fillId="6" borderId="31" xfId="2" applyNumberFormat="1" applyFont="1" applyFill="1" applyBorder="1" applyAlignment="1">
      <alignment horizontal="center" wrapText="1"/>
    </xf>
    <xf numFmtId="9" fontId="10" fillId="5" borderId="31" xfId="2" applyNumberFormat="1" applyFont="1" applyFill="1" applyBorder="1" applyAlignment="1">
      <alignment horizontal="center" wrapText="1"/>
    </xf>
    <xf numFmtId="0" fontId="8" fillId="6" borderId="30" xfId="0" applyFont="1" applyFill="1" applyBorder="1" applyAlignment="1">
      <alignment horizontal="center"/>
    </xf>
    <xf numFmtId="0" fontId="8" fillId="6" borderId="30" xfId="0" applyFont="1" applyFill="1" applyBorder="1" applyAlignment="1">
      <alignment horizontal="center" wrapText="1"/>
    </xf>
    <xf numFmtId="0" fontId="8" fillId="6" borderId="30" xfId="0" applyFont="1" applyFill="1" applyBorder="1" applyAlignment="1">
      <alignment horizontal="center" vertical="center"/>
    </xf>
    <xf numFmtId="0" fontId="6" fillId="6" borderId="31" xfId="0" applyFont="1" applyFill="1" applyBorder="1" applyAlignment="1">
      <alignment horizontal="center" vertical="top" wrapText="1"/>
    </xf>
    <xf numFmtId="3" fontId="10" fillId="6" borderId="31" xfId="0" applyNumberFormat="1" applyFont="1" applyFill="1" applyBorder="1" applyAlignment="1">
      <alignment horizontal="center" wrapText="1"/>
    </xf>
    <xf numFmtId="9" fontId="10" fillId="6" borderId="30" xfId="2" applyFont="1" applyFill="1" applyBorder="1" applyAlignment="1">
      <alignment horizontal="center"/>
    </xf>
    <xf numFmtId="9" fontId="10" fillId="6" borderId="30" xfId="2" applyNumberFormat="1" applyFont="1" applyFill="1" applyBorder="1" applyAlignment="1">
      <alignment horizontal="center"/>
    </xf>
    <xf numFmtId="166" fontId="6" fillId="6" borderId="30" xfId="0" applyNumberFormat="1" applyFont="1" applyFill="1" applyBorder="1" applyAlignment="1">
      <alignment horizontal="center" vertical="center" wrapText="1"/>
    </xf>
    <xf numFmtId="9" fontId="10" fillId="5" borderId="28" xfId="2" applyFont="1" applyFill="1" applyBorder="1" applyAlignment="1">
      <alignment horizontal="center" wrapText="1"/>
    </xf>
    <xf numFmtId="9" fontId="10" fillId="6" borderId="30" xfId="2" applyNumberFormat="1" applyFont="1" applyFill="1" applyBorder="1" applyAlignment="1">
      <alignment horizontal="center" wrapText="1"/>
    </xf>
    <xf numFmtId="168" fontId="6" fillId="6" borderId="47" xfId="0" applyNumberFormat="1" applyFont="1" applyFill="1" applyBorder="1" applyAlignment="1">
      <alignment horizontal="center" vertical="center" wrapText="1"/>
    </xf>
    <xf numFmtId="9" fontId="10" fillId="6" borderId="30" xfId="2" applyFont="1" applyFill="1" applyBorder="1" applyAlignment="1">
      <alignment horizontal="center" wrapText="1"/>
    </xf>
    <xf numFmtId="9" fontId="10" fillId="6" borderId="31" xfId="2" applyNumberFormat="1" applyFont="1" applyFill="1" applyBorder="1" applyAlignment="1">
      <alignment horizontal="center"/>
    </xf>
    <xf numFmtId="9" fontId="10" fillId="6" borderId="31" xfId="2" applyFont="1" applyFill="1" applyBorder="1" applyAlignment="1">
      <alignment horizontal="center" wrapText="1"/>
    </xf>
    <xf numFmtId="0" fontId="6" fillId="5" borderId="34" xfId="0" applyFont="1" applyFill="1" applyBorder="1" applyAlignment="1">
      <alignment horizontal="center" vertical="top" wrapText="1"/>
    </xf>
    <xf numFmtId="3" fontId="10" fillId="5" borderId="30" xfId="0" applyNumberFormat="1" applyFont="1" applyFill="1" applyBorder="1" applyAlignment="1">
      <alignment horizontal="center"/>
    </xf>
    <xf numFmtId="3" fontId="10" fillId="5" borderId="30" xfId="0" applyNumberFormat="1" applyFont="1" applyFill="1" applyBorder="1" applyAlignment="1">
      <alignment horizontal="center" wrapText="1"/>
    </xf>
    <xf numFmtId="9" fontId="10" fillId="5" borderId="30" xfId="2" applyNumberFormat="1" applyFont="1" applyFill="1" applyBorder="1" applyAlignment="1">
      <alignment horizontal="center" wrapText="1"/>
    </xf>
    <xf numFmtId="9" fontId="6" fillId="5" borderId="34" xfId="0" applyNumberFormat="1" applyFont="1" applyFill="1" applyBorder="1" applyAlignment="1">
      <alignment horizontal="center" vertical="top" wrapText="1"/>
    </xf>
    <xf numFmtId="168" fontId="6" fillId="6" borderId="48" xfId="0" applyNumberFormat="1" applyFont="1" applyFill="1" applyBorder="1" applyAlignment="1">
      <alignment horizontal="center" vertical="center" wrapText="1"/>
    </xf>
    <xf numFmtId="9" fontId="10" fillId="5" borderId="30" xfId="2" applyNumberFormat="1" applyFont="1" applyFill="1" applyBorder="1" applyAlignment="1">
      <alignment horizontal="center" vertical="center" wrapText="1"/>
    </xf>
    <xf numFmtId="0" fontId="6" fillId="6" borderId="47" xfId="0" applyFont="1" applyFill="1" applyBorder="1" applyAlignment="1">
      <alignment horizontal="left" vertical="center" wrapText="1" indent="2"/>
    </xf>
    <xf numFmtId="0" fontId="6" fillId="6" borderId="48" xfId="0" applyFont="1" applyFill="1" applyBorder="1" applyAlignment="1">
      <alignment horizontal="left" vertical="center" wrapText="1" indent="2"/>
    </xf>
    <xf numFmtId="3" fontId="6" fillId="5" borderId="31" xfId="0" quotePrefix="1" applyNumberFormat="1" applyFont="1" applyFill="1" applyBorder="1" applyAlignment="1">
      <alignment horizontal="center" vertical="top" wrapText="1"/>
    </xf>
    <xf numFmtId="3" fontId="6" fillId="5" borderId="34" xfId="0" applyNumberFormat="1" applyFont="1" applyFill="1" applyBorder="1" applyAlignment="1">
      <alignment horizontal="center" vertical="top" wrapText="1"/>
    </xf>
    <xf numFmtId="166" fontId="6" fillId="6" borderId="31" xfId="0" applyNumberFormat="1" applyFont="1" applyFill="1" applyBorder="1" applyAlignment="1">
      <alignment horizontal="center" vertical="center"/>
    </xf>
    <xf numFmtId="0" fontId="6" fillId="5" borderId="31" xfId="0" applyFont="1" applyFill="1" applyBorder="1" applyAlignment="1">
      <alignment horizontal="center" vertical="top" wrapText="1"/>
    </xf>
    <xf numFmtId="10" fontId="10" fillId="6" borderId="30" xfId="2" applyNumberFormat="1" applyFont="1" applyFill="1" applyBorder="1" applyAlignment="1">
      <alignment horizontal="center"/>
    </xf>
    <xf numFmtId="166" fontId="6" fillId="6" borderId="30" xfId="0" applyNumberFormat="1" applyFont="1" applyFill="1" applyBorder="1" applyAlignment="1">
      <alignment horizontal="center" vertical="center" wrapText="1"/>
    </xf>
    <xf numFmtId="166" fontId="6" fillId="6" borderId="31" xfId="0" applyNumberFormat="1" applyFont="1" applyFill="1" applyBorder="1" applyAlignment="1">
      <alignment horizontal="center" vertical="center" wrapText="1"/>
    </xf>
    <xf numFmtId="166" fontId="6" fillId="6" borderId="42" xfId="0" applyNumberFormat="1" applyFont="1" applyFill="1" applyBorder="1" applyAlignment="1">
      <alignment horizontal="center" vertical="center" wrapText="1"/>
    </xf>
    <xf numFmtId="166" fontId="6" fillId="6" borderId="31" xfId="0" applyNumberFormat="1" applyFont="1" applyFill="1" applyBorder="1" applyAlignment="1">
      <alignment vertical="center"/>
    </xf>
    <xf numFmtId="166" fontId="6" fillId="6" borderId="42" xfId="0" applyNumberFormat="1" applyFont="1" applyFill="1" applyBorder="1" applyAlignment="1">
      <alignment vertical="center"/>
    </xf>
    <xf numFmtId="0" fontId="25" fillId="6" borderId="47" xfId="0" applyFont="1" applyFill="1" applyBorder="1" applyAlignment="1">
      <alignment horizontal="left" vertical="center" wrapText="1" indent="1"/>
    </xf>
    <xf numFmtId="0" fontId="25" fillId="6" borderId="48" xfId="0" applyFont="1" applyFill="1" applyBorder="1" applyAlignment="1">
      <alignment horizontal="left" vertical="center" wrapText="1" indent="1"/>
    </xf>
    <xf numFmtId="0" fontId="25" fillId="6" borderId="47" xfId="0" applyFont="1" applyFill="1" applyBorder="1" applyAlignment="1">
      <alignment horizontal="left" vertical="center" wrapText="1" indent="2"/>
    </xf>
    <xf numFmtId="166" fontId="6" fillId="6" borderId="31" xfId="0" applyNumberFormat="1" applyFont="1" applyFill="1" applyBorder="1" applyAlignment="1">
      <alignment horizontal="center" vertical="center"/>
    </xf>
    <xf numFmtId="166" fontId="6" fillId="6" borderId="42" xfId="0" applyNumberFormat="1" applyFont="1" applyFill="1" applyBorder="1" applyAlignment="1">
      <alignment horizontal="center" vertical="center"/>
    </xf>
    <xf numFmtId="166" fontId="6" fillId="5" borderId="28" xfId="1" applyNumberFormat="1" applyFont="1" applyFill="1" applyBorder="1" applyAlignment="1">
      <alignment horizontal="center" vertical="center" wrapText="1"/>
    </xf>
    <xf numFmtId="166" fontId="6" fillId="5" borderId="31" xfId="1" applyNumberFormat="1" applyFont="1" applyFill="1" applyBorder="1" applyAlignment="1">
      <alignment horizontal="center" vertical="center" wrapText="1"/>
    </xf>
    <xf numFmtId="166" fontId="6" fillId="5" borderId="34" xfId="1" applyNumberFormat="1" applyFont="1" applyFill="1" applyBorder="1" applyAlignment="1">
      <alignment horizontal="center" vertical="center" wrapText="1"/>
    </xf>
    <xf numFmtId="166" fontId="6" fillId="6" borderId="30" xfId="1" applyNumberFormat="1" applyFont="1" applyFill="1" applyBorder="1" applyAlignment="1">
      <alignment horizontal="center" vertical="center" wrapText="1"/>
    </xf>
    <xf numFmtId="166" fontId="6" fillId="6" borderId="31" xfId="1" applyNumberFormat="1" applyFont="1" applyFill="1" applyBorder="1" applyAlignment="1">
      <alignment horizontal="center" vertical="center" wrapText="1"/>
    </xf>
    <xf numFmtId="166" fontId="6" fillId="6" borderId="34" xfId="1" applyNumberFormat="1" applyFont="1" applyFill="1" applyBorder="1" applyAlignment="1">
      <alignment horizontal="center" vertical="center" wrapText="1"/>
    </xf>
    <xf numFmtId="166" fontId="6" fillId="6" borderId="30" xfId="0" applyNumberFormat="1" applyFont="1" applyFill="1" applyBorder="1" applyAlignment="1">
      <alignment horizontal="center" vertical="center"/>
    </xf>
    <xf numFmtId="166" fontId="6" fillId="5" borderId="28" xfId="3" applyNumberFormat="1" applyFont="1" applyFill="1" applyBorder="1" applyAlignment="1">
      <alignment horizontal="center" vertical="center"/>
    </xf>
    <xf numFmtId="166" fontId="6" fillId="5" borderId="31" xfId="3" applyNumberFormat="1" applyFont="1" applyFill="1" applyBorder="1" applyAlignment="1">
      <alignment horizontal="center" vertical="center"/>
    </xf>
    <xf numFmtId="166" fontId="6" fillId="5" borderId="34" xfId="3" applyNumberFormat="1" applyFont="1" applyFill="1" applyBorder="1" applyAlignment="1">
      <alignment horizontal="center" vertical="center"/>
    </xf>
    <xf numFmtId="166" fontId="6" fillId="0" borderId="30" xfId="0" applyNumberFormat="1" applyFont="1" applyFill="1" applyBorder="1" applyAlignment="1">
      <alignment horizontal="center" vertical="center" wrapText="1"/>
    </xf>
    <xf numFmtId="166" fontId="6" fillId="0" borderId="31" xfId="0" applyNumberFormat="1" applyFont="1" applyFill="1" applyBorder="1" applyAlignment="1">
      <alignment horizontal="center" vertical="center" wrapText="1"/>
    </xf>
    <xf numFmtId="166" fontId="6" fillId="0" borderId="34" xfId="0" applyNumberFormat="1" applyFont="1" applyFill="1" applyBorder="1" applyAlignment="1">
      <alignment horizontal="center" vertical="center" wrapText="1"/>
    </xf>
    <xf numFmtId="0" fontId="27" fillId="0" borderId="17" xfId="0" applyFont="1" applyBorder="1" applyAlignment="1">
      <alignment horizontal="center" vertical="center" wrapText="1"/>
    </xf>
    <xf numFmtId="9" fontId="10" fillId="5" borderId="30" xfId="2" applyFont="1" applyFill="1" applyBorder="1" applyAlignment="1">
      <alignment horizontal="center"/>
    </xf>
    <xf numFmtId="9" fontId="10" fillId="5" borderId="30" xfId="2" applyFont="1" applyFill="1" applyBorder="1" applyAlignment="1">
      <alignment horizontal="center" wrapText="1"/>
    </xf>
    <xf numFmtId="9" fontId="8" fillId="6" borderId="30" xfId="0" applyNumberFormat="1" applyFont="1" applyFill="1" applyBorder="1" applyAlignment="1">
      <alignment horizontal="center" wrapText="1"/>
    </xf>
    <xf numFmtId="0" fontId="10" fillId="5" borderId="30" xfId="2" applyNumberFormat="1" applyFont="1" applyFill="1" applyBorder="1" applyAlignment="1">
      <alignment horizontal="center" wrapText="1"/>
    </xf>
    <xf numFmtId="0" fontId="10" fillId="6" borderId="30" xfId="2" applyNumberFormat="1" applyFont="1" applyFill="1" applyBorder="1" applyAlignment="1">
      <alignment horizontal="center"/>
    </xf>
    <xf numFmtId="0" fontId="6" fillId="6" borderId="34" xfId="0" applyNumberFormat="1" applyFont="1" applyFill="1" applyBorder="1" applyAlignment="1">
      <alignment horizontal="center" vertical="top" wrapText="1"/>
    </xf>
    <xf numFmtId="3" fontId="10" fillId="6" borderId="30" xfId="2" applyNumberFormat="1" applyFont="1" applyFill="1" applyBorder="1" applyAlignment="1">
      <alignment horizontal="center"/>
    </xf>
    <xf numFmtId="9" fontId="8" fillId="6" borderId="30" xfId="2" applyFont="1" applyFill="1" applyBorder="1" applyAlignment="1">
      <alignment horizontal="center"/>
    </xf>
    <xf numFmtId="0" fontId="4" fillId="0" borderId="0" xfId="0" applyFont="1" applyBorder="1"/>
    <xf numFmtId="166" fontId="6" fillId="6" borderId="31" xfId="0" applyNumberFormat="1" applyFont="1" applyFill="1" applyBorder="1" applyAlignment="1">
      <alignment horizontal="center" vertical="center"/>
    </xf>
    <xf numFmtId="0" fontId="11" fillId="6" borderId="33" xfId="0" applyFont="1" applyFill="1" applyBorder="1" applyAlignment="1">
      <alignment vertical="center" wrapText="1"/>
    </xf>
    <xf numFmtId="0" fontId="11" fillId="6" borderId="41" xfId="0" applyFont="1" applyFill="1" applyBorder="1" applyAlignment="1">
      <alignment vertical="center" wrapText="1"/>
    </xf>
    <xf numFmtId="0" fontId="11" fillId="0" borderId="17" xfId="0" applyFont="1" applyBorder="1" applyAlignment="1">
      <alignment horizontal="center" vertical="center" wrapText="1"/>
    </xf>
    <xf numFmtId="166" fontId="6" fillId="6" borderId="31" xfId="0" applyNumberFormat="1" applyFont="1" applyFill="1" applyBorder="1" applyAlignment="1">
      <alignment horizontal="center" vertical="center"/>
    </xf>
    <xf numFmtId="166" fontId="6" fillId="6" borderId="42" xfId="0" applyNumberFormat="1" applyFont="1" applyFill="1" applyBorder="1" applyAlignment="1">
      <alignment horizontal="center" vertical="center"/>
    </xf>
    <xf numFmtId="166" fontId="6" fillId="5" borderId="28" xfId="1" applyNumberFormat="1" applyFont="1" applyFill="1" applyBorder="1" applyAlignment="1">
      <alignment horizontal="center" vertical="center" wrapText="1"/>
    </xf>
    <xf numFmtId="166" fontId="6" fillId="5" borderId="31" xfId="1" applyNumberFormat="1" applyFont="1" applyFill="1" applyBorder="1" applyAlignment="1">
      <alignment horizontal="center" vertical="center" wrapText="1"/>
    </xf>
    <xf numFmtId="166" fontId="6" fillId="6" borderId="30" xfId="1" applyNumberFormat="1" applyFont="1" applyFill="1" applyBorder="1" applyAlignment="1">
      <alignment horizontal="center" vertical="center" wrapText="1"/>
    </xf>
    <xf numFmtId="166" fontId="6" fillId="6" borderId="31" xfId="1" applyNumberFormat="1" applyFont="1" applyFill="1" applyBorder="1" applyAlignment="1">
      <alignment horizontal="center" vertical="center" wrapText="1"/>
    </xf>
    <xf numFmtId="166" fontId="6" fillId="6" borderId="34" xfId="1" applyNumberFormat="1" applyFont="1" applyFill="1" applyBorder="1" applyAlignment="1">
      <alignment horizontal="center" vertical="center" wrapText="1"/>
    </xf>
    <xf numFmtId="166" fontId="6" fillId="5" borderId="28" xfId="3" applyNumberFormat="1" applyFont="1" applyFill="1" applyBorder="1" applyAlignment="1">
      <alignment horizontal="center" vertical="center"/>
    </xf>
    <xf numFmtId="166" fontId="6" fillId="5" borderId="34" xfId="3" applyNumberFormat="1" applyFont="1" applyFill="1" applyBorder="1" applyAlignment="1">
      <alignment horizontal="center" vertical="center"/>
    </xf>
    <xf numFmtId="166" fontId="6" fillId="0" borderId="30" xfId="0" applyNumberFormat="1" applyFont="1" applyFill="1" applyBorder="1" applyAlignment="1">
      <alignment horizontal="center" vertical="center" wrapText="1"/>
    </xf>
    <xf numFmtId="166" fontId="6" fillId="0" borderId="31" xfId="0" applyNumberFormat="1" applyFont="1" applyFill="1" applyBorder="1" applyAlignment="1">
      <alignment horizontal="center" vertical="center" wrapText="1"/>
    </xf>
    <xf numFmtId="166" fontId="6" fillId="0" borderId="34" xfId="0" applyNumberFormat="1" applyFont="1" applyFill="1" applyBorder="1" applyAlignment="1">
      <alignment horizontal="center" vertical="center" wrapText="1"/>
    </xf>
    <xf numFmtId="9" fontId="8" fillId="6" borderId="30" xfId="0" applyNumberFormat="1" applyFont="1" applyFill="1" applyBorder="1" applyAlignment="1">
      <alignment horizontal="center"/>
    </xf>
    <xf numFmtId="166" fontId="6" fillId="6" borderId="31" xfId="0" applyNumberFormat="1" applyFont="1" applyFill="1" applyBorder="1" applyAlignment="1">
      <alignment horizontal="center" vertical="center"/>
    </xf>
    <xf numFmtId="166" fontId="6" fillId="5" borderId="28" xfId="1" applyNumberFormat="1" applyFont="1" applyFill="1" applyBorder="1" applyAlignment="1">
      <alignment horizontal="center" vertical="center" wrapText="1"/>
    </xf>
    <xf numFmtId="166" fontId="6" fillId="5" borderId="31" xfId="1" applyNumberFormat="1" applyFont="1" applyFill="1" applyBorder="1" applyAlignment="1">
      <alignment horizontal="center" vertical="center" wrapText="1"/>
    </xf>
    <xf numFmtId="166" fontId="6" fillId="6" borderId="30" xfId="1" applyNumberFormat="1" applyFont="1" applyFill="1" applyBorder="1" applyAlignment="1">
      <alignment horizontal="center" vertical="center" wrapText="1"/>
    </xf>
    <xf numFmtId="166" fontId="6" fillId="6" borderId="31" xfId="1" applyNumberFormat="1" applyFont="1" applyFill="1" applyBorder="1" applyAlignment="1">
      <alignment horizontal="center" vertical="center" wrapText="1"/>
    </xf>
    <xf numFmtId="166" fontId="6" fillId="6" borderId="34" xfId="1" applyNumberFormat="1" applyFont="1" applyFill="1" applyBorder="1" applyAlignment="1">
      <alignment horizontal="center" vertical="center" wrapText="1"/>
    </xf>
    <xf numFmtId="166" fontId="6" fillId="5" borderId="28" xfId="3" applyNumberFormat="1" applyFont="1" applyFill="1" applyBorder="1" applyAlignment="1">
      <alignment horizontal="center" vertical="center"/>
    </xf>
    <xf numFmtId="166" fontId="6" fillId="0" borderId="30" xfId="0" applyNumberFormat="1" applyFont="1" applyFill="1" applyBorder="1" applyAlignment="1">
      <alignment horizontal="center" vertical="center" wrapText="1"/>
    </xf>
    <xf numFmtId="166" fontId="6" fillId="0" borderId="31" xfId="0" applyNumberFormat="1" applyFont="1" applyFill="1" applyBorder="1" applyAlignment="1">
      <alignment horizontal="center" vertical="center" wrapText="1"/>
    </xf>
    <xf numFmtId="166" fontId="6" fillId="0" borderId="34" xfId="0" applyNumberFormat="1" applyFont="1" applyFill="1" applyBorder="1" applyAlignment="1">
      <alignment horizontal="center" vertical="center" wrapText="1"/>
    </xf>
    <xf numFmtId="9" fontId="9" fillId="0" borderId="40" xfId="2" applyFont="1" applyBorder="1" applyAlignment="1">
      <alignment horizontal="center" vertical="center"/>
    </xf>
    <xf numFmtId="166" fontId="6" fillId="5" borderId="42" xfId="3" applyNumberFormat="1" applyFont="1" applyFill="1" applyBorder="1" applyAlignment="1">
      <alignment horizontal="center" vertical="center"/>
    </xf>
    <xf numFmtId="3" fontId="6" fillId="5" borderId="42" xfId="0" applyNumberFormat="1" applyFont="1" applyFill="1" applyBorder="1" applyAlignment="1">
      <alignment horizontal="center" vertical="top" wrapText="1"/>
    </xf>
    <xf numFmtId="166" fontId="6" fillId="6" borderId="28" xfId="0" applyNumberFormat="1" applyFont="1" applyFill="1" applyBorder="1" applyAlignment="1">
      <alignment horizontal="center" vertical="center"/>
    </xf>
    <xf numFmtId="166" fontId="6" fillId="6" borderId="31" xfId="0" applyNumberFormat="1" applyFont="1" applyFill="1" applyBorder="1" applyAlignment="1">
      <alignment horizontal="center" vertical="center"/>
    </xf>
    <xf numFmtId="166" fontId="6" fillId="6" borderId="42" xfId="0" applyNumberFormat="1" applyFont="1" applyFill="1" applyBorder="1" applyAlignment="1">
      <alignment horizontal="center" vertical="center"/>
    </xf>
    <xf numFmtId="0" fontId="11" fillId="6" borderId="33"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7" fillId="4" borderId="24"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6" fillId="6" borderId="29" xfId="0" applyFont="1" applyFill="1" applyBorder="1" applyAlignment="1">
      <alignment horizontal="left" vertical="center" wrapText="1" indent="2"/>
    </xf>
    <xf numFmtId="0" fontId="6" fillId="6" borderId="39" xfId="0" applyFont="1" applyFill="1" applyBorder="1" applyAlignment="1">
      <alignment horizontal="left" vertical="center" wrapText="1" indent="2"/>
    </xf>
    <xf numFmtId="0" fontId="11" fillId="0" borderId="5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21" fillId="0" borderId="5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6" fillId="0" borderId="29" xfId="0" applyFont="1" applyFill="1" applyBorder="1" applyAlignment="1">
      <alignment horizontal="left" vertical="center" wrapText="1" indent="2"/>
    </xf>
    <xf numFmtId="0" fontId="6" fillId="0" borderId="35" xfId="0" applyFont="1" applyFill="1" applyBorder="1" applyAlignment="1">
      <alignment horizontal="left" vertical="center" wrapText="1" indent="2"/>
    </xf>
    <xf numFmtId="9" fontId="9" fillId="0" borderId="46" xfId="0" applyNumberFormat="1" applyFont="1" applyFill="1" applyBorder="1" applyAlignment="1">
      <alignment horizontal="center" vertical="center"/>
    </xf>
    <xf numFmtId="9" fontId="9" fillId="0" borderId="55" xfId="0" applyNumberFormat="1" applyFont="1" applyFill="1" applyBorder="1" applyAlignment="1">
      <alignment horizontal="center" vertical="center"/>
    </xf>
    <xf numFmtId="0" fontId="6" fillId="0" borderId="39" xfId="0" applyFont="1" applyFill="1" applyBorder="1" applyAlignment="1">
      <alignment horizontal="left" vertical="center" wrapText="1" indent="2"/>
    </xf>
    <xf numFmtId="9" fontId="12" fillId="0" borderId="37" xfId="0" applyNumberFormat="1" applyFont="1" applyBorder="1" applyAlignment="1">
      <alignment horizontal="center" vertical="center"/>
    </xf>
    <xf numFmtId="9" fontId="12" fillId="0" borderId="36" xfId="0" applyNumberFormat="1" applyFont="1" applyBorder="1" applyAlignment="1">
      <alignment horizontal="center" vertical="center"/>
    </xf>
    <xf numFmtId="9" fontId="9" fillId="0" borderId="37" xfId="0" applyNumberFormat="1" applyFont="1" applyBorder="1" applyAlignment="1">
      <alignment horizontal="center" vertical="center"/>
    </xf>
    <xf numFmtId="9" fontId="9" fillId="0" borderId="36" xfId="0" applyNumberFormat="1" applyFont="1" applyBorder="1" applyAlignment="1">
      <alignment horizontal="center" vertical="center"/>
    </xf>
    <xf numFmtId="0" fontId="6" fillId="6" borderId="44" xfId="0" applyFont="1" applyFill="1" applyBorder="1" applyAlignment="1">
      <alignment horizontal="left" vertical="center"/>
    </xf>
    <xf numFmtId="0" fontId="6" fillId="6" borderId="45" xfId="0" applyFont="1" applyFill="1" applyBorder="1" applyAlignment="1">
      <alignment horizontal="left" vertical="center"/>
    </xf>
    <xf numFmtId="0" fontId="6" fillId="6" borderId="46" xfId="0" applyFont="1" applyFill="1" applyBorder="1" applyAlignment="1">
      <alignment horizontal="left" vertical="center"/>
    </xf>
    <xf numFmtId="0" fontId="6" fillId="6" borderId="35" xfId="0" applyFont="1" applyFill="1" applyBorder="1" applyAlignment="1">
      <alignment horizontal="left" vertical="center"/>
    </xf>
    <xf numFmtId="0" fontId="6" fillId="6" borderId="57" xfId="0" applyFont="1" applyFill="1" applyBorder="1" applyAlignment="1">
      <alignment horizontal="left" vertical="center"/>
    </xf>
    <xf numFmtId="0" fontId="6" fillId="6" borderId="58" xfId="0" applyFont="1" applyFill="1" applyBorder="1" applyAlignment="1">
      <alignment horizontal="left" vertical="center"/>
    </xf>
    <xf numFmtId="0" fontId="6" fillId="6" borderId="30" xfId="0" applyFont="1" applyFill="1" applyBorder="1" applyAlignment="1">
      <alignment horizontal="left" vertical="center" wrapText="1" indent="2"/>
    </xf>
    <xf numFmtId="0" fontId="6" fillId="6" borderId="31" xfId="0" applyFont="1" applyFill="1" applyBorder="1" applyAlignment="1">
      <alignment horizontal="left" vertical="center" wrapText="1" indent="2"/>
    </xf>
    <xf numFmtId="0" fontId="6" fillId="6" borderId="34" xfId="0" applyFont="1" applyFill="1" applyBorder="1" applyAlignment="1">
      <alignment horizontal="left" vertical="center" wrapText="1" indent="2"/>
    </xf>
    <xf numFmtId="0" fontId="6" fillId="6" borderId="59" xfId="0" applyFont="1" applyFill="1" applyBorder="1" applyAlignment="1">
      <alignment horizontal="left" vertical="center" wrapText="1" indent="2"/>
    </xf>
    <xf numFmtId="9" fontId="9" fillId="0" borderId="37" xfId="2" applyFont="1" applyBorder="1" applyAlignment="1">
      <alignment horizontal="center" vertical="center"/>
    </xf>
    <xf numFmtId="9" fontId="9" fillId="0" borderId="36" xfId="2" applyFont="1" applyBorder="1" applyAlignment="1">
      <alignment horizontal="center" vertical="center"/>
    </xf>
    <xf numFmtId="9" fontId="9" fillId="0" borderId="38" xfId="2" applyFont="1" applyBorder="1" applyAlignment="1">
      <alignment horizontal="center" vertical="center"/>
    </xf>
    <xf numFmtId="9" fontId="9" fillId="0" borderId="60" xfId="2" applyFont="1" applyBorder="1" applyAlignment="1">
      <alignment horizontal="center" vertical="center"/>
    </xf>
    <xf numFmtId="0" fontId="11" fillId="6" borderId="27" xfId="0" applyFont="1" applyFill="1" applyBorder="1" applyAlignment="1">
      <alignment horizontal="center" vertical="center" wrapText="1"/>
    </xf>
    <xf numFmtId="9" fontId="9" fillId="6" borderId="37" xfId="0" applyNumberFormat="1" applyFont="1" applyFill="1" applyBorder="1" applyAlignment="1">
      <alignment horizontal="center" vertical="center"/>
    </xf>
    <xf numFmtId="9" fontId="9" fillId="6" borderId="38" xfId="0" applyNumberFormat="1" applyFont="1" applyFill="1" applyBorder="1" applyAlignment="1">
      <alignment horizontal="center" vertical="center"/>
    </xf>
    <xf numFmtId="9" fontId="9" fillId="0" borderId="38" xfId="0" applyNumberFormat="1" applyFont="1" applyBorder="1" applyAlignment="1">
      <alignment horizontal="center" vertical="center"/>
    </xf>
    <xf numFmtId="9" fontId="9" fillId="6" borderId="36" xfId="0" applyNumberFormat="1" applyFont="1" applyFill="1" applyBorder="1" applyAlignment="1">
      <alignment horizontal="center" vertical="center"/>
    </xf>
    <xf numFmtId="0" fontId="22" fillId="4" borderId="24" xfId="0" applyFont="1" applyFill="1" applyBorder="1" applyAlignment="1">
      <alignment horizontal="left" vertical="center" wrapText="1"/>
    </xf>
    <xf numFmtId="0" fontId="22" fillId="4" borderId="25" xfId="0" applyFont="1" applyFill="1" applyBorder="1" applyAlignment="1">
      <alignment horizontal="left" vertical="center" wrapText="1"/>
    </xf>
    <xf numFmtId="0" fontId="22" fillId="4" borderId="26" xfId="0" applyFont="1" applyFill="1" applyBorder="1" applyAlignment="1">
      <alignment horizontal="left" vertical="center" wrapText="1"/>
    </xf>
    <xf numFmtId="0" fontId="11" fillId="5" borderId="33" xfId="0" applyFont="1" applyFill="1" applyBorder="1" applyAlignment="1">
      <alignment horizontal="center" vertical="center" wrapText="1"/>
    </xf>
    <xf numFmtId="0" fontId="21" fillId="0" borderId="53" xfId="0" applyFont="1" applyFill="1" applyBorder="1" applyAlignment="1">
      <alignment horizontal="left" vertical="center" wrapText="1" indent="2"/>
    </xf>
    <xf numFmtId="0" fontId="21" fillId="0" borderId="35" xfId="0" applyFont="1" applyFill="1" applyBorder="1" applyAlignment="1">
      <alignment horizontal="left" vertical="center" wrapText="1" indent="2"/>
    </xf>
    <xf numFmtId="9" fontId="9" fillId="0" borderId="32" xfId="2" applyFont="1" applyBorder="1" applyAlignment="1">
      <alignment horizontal="center" vertical="center"/>
    </xf>
    <xf numFmtId="0" fontId="11" fillId="0" borderId="27" xfId="0" applyFont="1" applyFill="1" applyBorder="1" applyAlignment="1">
      <alignment horizontal="center" vertical="center" wrapText="1"/>
    </xf>
    <xf numFmtId="9" fontId="9" fillId="0" borderId="37" xfId="0" applyNumberFormat="1" applyFont="1" applyFill="1" applyBorder="1" applyAlignment="1">
      <alignment horizontal="center" vertical="center"/>
    </xf>
    <xf numFmtId="9" fontId="9" fillId="0" borderId="36" xfId="0" applyNumberFormat="1" applyFont="1" applyFill="1" applyBorder="1" applyAlignment="1">
      <alignment horizontal="center" vertical="center"/>
    </xf>
    <xf numFmtId="9" fontId="12" fillId="0" borderId="38" xfId="0" applyNumberFormat="1" applyFont="1" applyBorder="1" applyAlignment="1">
      <alignment horizontal="center" vertical="center"/>
    </xf>
    <xf numFmtId="0" fontId="6" fillId="0" borderId="30" xfId="0" applyFont="1" applyFill="1" applyBorder="1" applyAlignment="1">
      <alignment horizontal="left" vertical="center" wrapText="1" indent="2"/>
    </xf>
    <xf numFmtId="0" fontId="6" fillId="0" borderId="34" xfId="0" applyFont="1" applyFill="1" applyBorder="1" applyAlignment="1">
      <alignment horizontal="left" vertical="center" wrapText="1" indent="2"/>
    </xf>
    <xf numFmtId="0" fontId="11" fillId="6" borderId="56" xfId="0" applyFont="1" applyFill="1" applyBorder="1" applyAlignment="1">
      <alignment horizontal="center" vertical="center" wrapText="1"/>
    </xf>
    <xf numFmtId="166" fontId="6" fillId="5" borderId="28" xfId="1" applyNumberFormat="1" applyFont="1" applyFill="1" applyBorder="1" applyAlignment="1">
      <alignment horizontal="center" vertical="center" wrapText="1"/>
    </xf>
    <xf numFmtId="166" fontId="6" fillId="5" borderId="31" xfId="1" applyNumberFormat="1" applyFont="1" applyFill="1" applyBorder="1" applyAlignment="1">
      <alignment horizontal="center" vertical="center" wrapText="1"/>
    </xf>
    <xf numFmtId="166" fontId="6" fillId="5" borderId="34" xfId="1" applyNumberFormat="1" applyFont="1" applyFill="1" applyBorder="1" applyAlignment="1">
      <alignment horizontal="center" vertical="center" wrapText="1"/>
    </xf>
    <xf numFmtId="166" fontId="6" fillId="6" borderId="30" xfId="1" applyNumberFormat="1" applyFont="1" applyFill="1" applyBorder="1" applyAlignment="1">
      <alignment horizontal="center" vertical="center" wrapText="1"/>
    </xf>
    <xf numFmtId="166" fontId="6" fillId="6" borderId="31" xfId="1" applyNumberFormat="1" applyFont="1" applyFill="1" applyBorder="1" applyAlignment="1">
      <alignment horizontal="center" vertical="center" wrapText="1"/>
    </xf>
    <xf numFmtId="166" fontId="6" fillId="6" borderId="34" xfId="1" applyNumberFormat="1" applyFont="1" applyFill="1" applyBorder="1" applyAlignment="1">
      <alignment horizontal="center" vertical="center" wrapText="1"/>
    </xf>
    <xf numFmtId="0" fontId="2" fillId="0" borderId="1" xfId="0" applyFont="1" applyBorder="1" applyAlignment="1">
      <alignment horizontal="center" vertical="center" textRotation="45"/>
    </xf>
    <xf numFmtId="0" fontId="2" fillId="0" borderId="5" xfId="0" applyFont="1" applyBorder="1" applyAlignment="1">
      <alignment horizontal="center" vertical="center" textRotation="45"/>
    </xf>
    <xf numFmtId="0" fontId="2" fillId="0" borderId="11" xfId="0" applyFont="1" applyBorder="1" applyAlignment="1">
      <alignment horizontal="center" vertical="center" textRotation="45"/>
    </xf>
    <xf numFmtId="0" fontId="3" fillId="2" borderId="2" xfId="0" applyFont="1" applyFill="1" applyBorder="1" applyAlignment="1">
      <alignment horizontal="center" readingOrder="1"/>
    </xf>
    <xf numFmtId="0" fontId="3" fillId="2" borderId="3" xfId="0" applyFont="1" applyFill="1" applyBorder="1" applyAlignment="1">
      <alignment horizontal="center" readingOrder="1"/>
    </xf>
    <xf numFmtId="0" fontId="3" fillId="2" borderId="4" xfId="0" applyFont="1" applyFill="1" applyBorder="1" applyAlignment="1">
      <alignment horizontal="center" readingOrder="1"/>
    </xf>
    <xf numFmtId="0" fontId="5"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166" fontId="6" fillId="6" borderId="30" xfId="0" applyNumberFormat="1" applyFont="1" applyFill="1" applyBorder="1" applyAlignment="1">
      <alignment horizontal="center" vertical="center"/>
    </xf>
    <xf numFmtId="166" fontId="6" fillId="5" borderId="28" xfId="3" applyNumberFormat="1" applyFont="1" applyFill="1" applyBorder="1" applyAlignment="1">
      <alignment horizontal="center" vertical="center"/>
    </xf>
    <xf numFmtId="166" fontId="6" fillId="5" borderId="31" xfId="3" applyNumberFormat="1" applyFont="1" applyFill="1" applyBorder="1" applyAlignment="1">
      <alignment horizontal="center" vertical="center"/>
    </xf>
    <xf numFmtId="166" fontId="6" fillId="5" borderId="34" xfId="3" applyNumberFormat="1" applyFont="1" applyFill="1" applyBorder="1" applyAlignment="1">
      <alignment horizontal="center" vertical="center"/>
    </xf>
    <xf numFmtId="9" fontId="9" fillId="0" borderId="38" xfId="0" applyNumberFormat="1" applyFont="1" applyFill="1" applyBorder="1" applyAlignment="1">
      <alignment horizontal="center" vertical="center"/>
    </xf>
    <xf numFmtId="9" fontId="9" fillId="0" borderId="40" xfId="0" applyNumberFormat="1" applyFont="1" applyFill="1" applyBorder="1" applyAlignment="1">
      <alignment horizontal="center" vertical="center"/>
    </xf>
    <xf numFmtId="0" fontId="6" fillId="5" borderId="29" xfId="0" applyFont="1" applyFill="1" applyBorder="1" applyAlignment="1">
      <alignment horizontal="left" vertical="center" wrapText="1" indent="2"/>
    </xf>
    <xf numFmtId="0" fontId="6" fillId="5" borderId="39" xfId="0" applyFont="1" applyFill="1" applyBorder="1" applyAlignment="1">
      <alignment horizontal="left" vertical="center" wrapText="1" indent="2"/>
    </xf>
    <xf numFmtId="166" fontId="6" fillId="0" borderId="30" xfId="0" applyNumberFormat="1" applyFont="1" applyFill="1" applyBorder="1" applyAlignment="1">
      <alignment horizontal="center" vertical="center" wrapText="1"/>
    </xf>
    <xf numFmtId="166" fontId="6" fillId="0" borderId="31" xfId="0" applyNumberFormat="1" applyFont="1" applyFill="1" applyBorder="1" applyAlignment="1">
      <alignment horizontal="center" vertical="center" wrapText="1"/>
    </xf>
    <xf numFmtId="166" fontId="6" fillId="0" borderId="34" xfId="0" applyNumberFormat="1" applyFont="1" applyFill="1" applyBorder="1" applyAlignment="1">
      <alignment horizontal="center" vertical="center" wrapText="1"/>
    </xf>
    <xf numFmtId="0" fontId="25" fillId="0" borderId="29" xfId="0" applyFont="1" applyFill="1" applyBorder="1" applyAlignment="1">
      <alignment horizontal="left" vertical="center" wrapText="1" indent="2"/>
    </xf>
    <xf numFmtId="0" fontId="25" fillId="0" borderId="35" xfId="0" applyFont="1" applyFill="1" applyBorder="1" applyAlignment="1">
      <alignment horizontal="left" vertical="center" wrapText="1" indent="2"/>
    </xf>
    <xf numFmtId="0" fontId="25" fillId="0" borderId="39" xfId="0" applyFont="1" applyFill="1" applyBorder="1" applyAlignment="1">
      <alignment horizontal="left" vertical="center" wrapText="1" indent="2"/>
    </xf>
    <xf numFmtId="9" fontId="6" fillId="5" borderId="44" xfId="2" applyNumberFormat="1" applyFont="1" applyFill="1" applyBorder="1" applyAlignment="1">
      <alignment horizontal="left" vertical="center" wrapText="1"/>
    </xf>
    <xf numFmtId="9" fontId="6" fillId="5" borderId="45" xfId="2" applyNumberFormat="1" applyFont="1" applyFill="1" applyBorder="1" applyAlignment="1">
      <alignment horizontal="left" vertical="center" wrapText="1"/>
    </xf>
    <xf numFmtId="9" fontId="6" fillId="5" borderId="46" xfId="2" applyNumberFormat="1" applyFont="1" applyFill="1" applyBorder="1" applyAlignment="1">
      <alignment horizontal="left" vertical="center" wrapText="1"/>
    </xf>
    <xf numFmtId="0" fontId="25" fillId="6" borderId="29" xfId="0" applyFont="1" applyFill="1" applyBorder="1" applyAlignment="1">
      <alignment horizontal="left" vertical="center" wrapText="1" indent="2"/>
    </xf>
    <xf numFmtId="0" fontId="25" fillId="6" borderId="39" xfId="0" applyFont="1" applyFill="1" applyBorder="1" applyAlignment="1">
      <alignment horizontal="left" vertical="center" wrapText="1" indent="2"/>
    </xf>
    <xf numFmtId="0" fontId="25" fillId="6" borderId="30" xfId="0" applyFont="1" applyFill="1" applyBorder="1" applyAlignment="1">
      <alignment horizontal="left" vertical="center" wrapText="1" indent="2"/>
    </xf>
    <xf numFmtId="0" fontId="25" fillId="6" borderId="34" xfId="0" applyFont="1" applyFill="1" applyBorder="1" applyAlignment="1">
      <alignment horizontal="left" vertical="center" wrapText="1" indent="2"/>
    </xf>
    <xf numFmtId="0" fontId="25" fillId="0" borderId="30" xfId="0" applyFont="1" applyFill="1" applyBorder="1" applyAlignment="1">
      <alignment horizontal="left" vertical="center" wrapText="1" indent="2"/>
    </xf>
    <xf numFmtId="0" fontId="25" fillId="0" borderId="34" xfId="0" applyFont="1" applyFill="1" applyBorder="1" applyAlignment="1">
      <alignment horizontal="left" vertical="center" wrapText="1" indent="2"/>
    </xf>
    <xf numFmtId="0" fontId="25" fillId="6" borderId="31" xfId="0" applyFont="1" applyFill="1" applyBorder="1" applyAlignment="1">
      <alignment horizontal="left" vertical="center" wrapText="1" indent="2"/>
    </xf>
    <xf numFmtId="0" fontId="25" fillId="6" borderId="42" xfId="0" applyFont="1" applyFill="1" applyBorder="1" applyAlignment="1">
      <alignment horizontal="left" vertical="center" wrapText="1" indent="2"/>
    </xf>
    <xf numFmtId="0" fontId="26" fillId="0" borderId="53" xfId="0" applyFont="1" applyFill="1" applyBorder="1" applyAlignment="1">
      <alignment horizontal="left" vertical="center" wrapText="1" indent="1"/>
    </xf>
    <xf numFmtId="0" fontId="26" fillId="0" borderId="35" xfId="0" applyFont="1" applyFill="1" applyBorder="1" applyAlignment="1">
      <alignment horizontal="left" vertical="center" wrapText="1" indent="1"/>
    </xf>
    <xf numFmtId="0" fontId="25" fillId="5" borderId="29" xfId="0" applyFont="1" applyFill="1" applyBorder="1" applyAlignment="1">
      <alignment horizontal="left" vertical="center" wrapText="1" indent="2"/>
    </xf>
    <xf numFmtId="0" fontId="25" fillId="5" borderId="39" xfId="0" applyFont="1" applyFill="1" applyBorder="1" applyAlignment="1">
      <alignment horizontal="left" vertical="center" wrapText="1" indent="2"/>
    </xf>
    <xf numFmtId="0" fontId="11" fillId="5" borderId="52"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6" fillId="6" borderId="44" xfId="0" applyFont="1" applyFill="1" applyBorder="1" applyAlignment="1">
      <alignment horizontal="left" vertical="center" wrapText="1"/>
    </xf>
    <xf numFmtId="0" fontId="6" fillId="6" borderId="45" xfId="0" applyFont="1" applyFill="1" applyBorder="1" applyAlignment="1">
      <alignment horizontal="left" vertical="center" wrapText="1"/>
    </xf>
    <xf numFmtId="0" fontId="6" fillId="6" borderId="46" xfId="0" applyFont="1" applyFill="1" applyBorder="1" applyAlignment="1">
      <alignment horizontal="left" vertical="center" wrapText="1"/>
    </xf>
    <xf numFmtId="0" fontId="25" fillId="6" borderId="29" xfId="0" applyFont="1" applyFill="1" applyBorder="1" applyAlignment="1">
      <alignment horizontal="left" vertical="center" wrapText="1" indent="1"/>
    </xf>
    <xf numFmtId="0" fontId="25" fillId="6" borderId="39" xfId="0" applyFont="1" applyFill="1" applyBorder="1" applyAlignment="1">
      <alignment horizontal="left" vertical="center" wrapText="1" indent="1"/>
    </xf>
    <xf numFmtId="0" fontId="25" fillId="6" borderId="35" xfId="0" applyFont="1" applyFill="1" applyBorder="1" applyAlignment="1">
      <alignment horizontal="left" vertical="center" wrapText="1" indent="1"/>
    </xf>
    <xf numFmtId="0" fontId="25" fillId="6" borderId="59" xfId="0" applyFont="1" applyFill="1" applyBorder="1" applyAlignment="1">
      <alignment horizontal="left" vertical="center" wrapText="1" indent="1"/>
    </xf>
    <xf numFmtId="0" fontId="29" fillId="6" borderId="44" xfId="0" applyFont="1" applyFill="1" applyBorder="1" applyAlignment="1">
      <alignment horizontal="left" vertical="center" wrapText="1"/>
    </xf>
    <xf numFmtId="0" fontId="29" fillId="6" borderId="45" xfId="0" applyFont="1" applyFill="1" applyBorder="1" applyAlignment="1">
      <alignment horizontal="left" vertical="center" wrapText="1"/>
    </xf>
    <xf numFmtId="0" fontId="29" fillId="6" borderId="46" xfId="0" applyFont="1" applyFill="1" applyBorder="1" applyAlignment="1">
      <alignment horizontal="left" vertical="center" wrapText="1"/>
    </xf>
    <xf numFmtId="0" fontId="11" fillId="0" borderId="56" xfId="0" applyFont="1" applyFill="1" applyBorder="1" applyAlignment="1">
      <alignment horizontal="center" vertical="center" wrapText="1"/>
    </xf>
    <xf numFmtId="0" fontId="28" fillId="5" borderId="44" xfId="0" applyFont="1" applyFill="1" applyBorder="1" applyAlignment="1">
      <alignment horizontal="left" vertical="center" wrapText="1"/>
    </xf>
    <xf numFmtId="0" fontId="28" fillId="5" borderId="45" xfId="0" applyFont="1" applyFill="1" applyBorder="1" applyAlignment="1">
      <alignment horizontal="left" vertical="center" wrapText="1"/>
    </xf>
    <xf numFmtId="0" fontId="28" fillId="5" borderId="46" xfId="0" applyFont="1" applyFill="1" applyBorder="1" applyAlignment="1">
      <alignment horizontal="left" vertical="center" wrapText="1"/>
    </xf>
    <xf numFmtId="0" fontId="25" fillId="5" borderId="29" xfId="0" applyFont="1" applyFill="1" applyBorder="1" applyAlignment="1">
      <alignment horizontal="left" vertical="center" wrapText="1" indent="1"/>
    </xf>
    <xf numFmtId="0" fontId="25" fillId="5" borderId="35" xfId="0" applyFont="1" applyFill="1" applyBorder="1" applyAlignment="1">
      <alignment horizontal="left" vertical="center" wrapText="1" indent="1"/>
    </xf>
    <xf numFmtId="0" fontId="25" fillId="5" borderId="39" xfId="0" applyFont="1" applyFill="1" applyBorder="1" applyAlignment="1">
      <alignment horizontal="left" vertical="center" wrapText="1" indent="1"/>
    </xf>
    <xf numFmtId="0" fontId="25" fillId="6" borderId="29" xfId="0" applyFont="1" applyFill="1" applyBorder="1" applyAlignment="1">
      <alignment horizontal="left" vertical="center" wrapText="1"/>
    </xf>
    <xf numFmtId="0" fontId="25" fillId="6" borderId="63" xfId="0" applyFont="1" applyFill="1" applyBorder="1" applyAlignment="1">
      <alignment horizontal="left" vertical="center" wrapText="1"/>
    </xf>
    <xf numFmtId="0" fontId="25" fillId="6" borderId="55"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5" borderId="54"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26" fillId="0" borderId="59" xfId="0" applyFont="1" applyFill="1" applyBorder="1" applyAlignment="1">
      <alignment horizontal="left" vertical="center" wrapText="1" indent="1"/>
    </xf>
  </cellXfs>
  <cellStyles count="50">
    <cellStyle name="Comma" xfId="1" builtinId="3"/>
    <cellStyle name="Comma 2" xfId="4"/>
    <cellStyle name="Currency 11" xfId="5"/>
    <cellStyle name="Currency 110" xfId="6"/>
    <cellStyle name="Currency 111" xfId="7"/>
    <cellStyle name="Currency 112" xfId="8"/>
    <cellStyle name="Currency 113" xfId="9"/>
    <cellStyle name="Currency 13" xfId="10"/>
    <cellStyle name="Currency 14" xfId="11"/>
    <cellStyle name="Currency 14 2" xfId="12"/>
    <cellStyle name="Currency 16" xfId="13"/>
    <cellStyle name="Currency 18" xfId="14"/>
    <cellStyle name="Currency 19" xfId="15"/>
    <cellStyle name="Currency 20" xfId="16"/>
    <cellStyle name="Currency 21" xfId="17"/>
    <cellStyle name="Currency 22" xfId="18"/>
    <cellStyle name="Currency 22 2" xfId="19"/>
    <cellStyle name="Currency 23" xfId="20"/>
    <cellStyle name="Currency 24" xfId="21"/>
    <cellStyle name="Currency 25" xfId="22"/>
    <cellStyle name="Currency 26" xfId="23"/>
    <cellStyle name="Currency 26 2" xfId="24"/>
    <cellStyle name="Currency 26 3" xfId="3"/>
    <cellStyle name="Currency 27" xfId="25"/>
    <cellStyle name="Currency 28" xfId="26"/>
    <cellStyle name="Currency 28 2" xfId="27"/>
    <cellStyle name="Currency 29" xfId="28"/>
    <cellStyle name="Currency 30" xfId="29"/>
    <cellStyle name="Currency 5" xfId="30"/>
    <cellStyle name="Currency 6" xfId="31"/>
    <cellStyle name="Currency 6 2" xfId="32"/>
    <cellStyle name="Currency 7" xfId="33"/>
    <cellStyle name="Currency 7 2" xfId="34"/>
    <cellStyle name="Currency 8" xfId="35"/>
    <cellStyle name="Currency 84" xfId="36"/>
    <cellStyle name="Currency 86" xfId="37"/>
    <cellStyle name="Currency 87" xfId="38"/>
    <cellStyle name="Currency 89" xfId="39"/>
    <cellStyle name="Currency 9" xfId="40"/>
    <cellStyle name="Currency 92" xfId="41"/>
    <cellStyle name="Currency 96" xfId="42"/>
    <cellStyle name="Currency 99" xfId="43"/>
    <cellStyle name="Normal" xfId="0" builtinId="0"/>
    <cellStyle name="Normal 2" xfId="44"/>
    <cellStyle name="Normal 2 2" xfId="45"/>
    <cellStyle name="Normal 3" xfId="46"/>
    <cellStyle name="Normal 3 2" xfId="47"/>
    <cellStyle name="Normal 4" xfId="48"/>
    <cellStyle name="Percent" xfId="2" builtinId="5"/>
    <cellStyle name="Percent 2" xfId="49"/>
  </cellStyles>
  <dxfs count="196">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ont>
        <b/>
        <i val="0"/>
        <color theme="0"/>
      </font>
      <fill>
        <patternFill patternType="solid">
          <fgColor indexed="64"/>
          <bgColor rgb="FFFF0000"/>
        </patternFill>
      </fill>
    </dxf>
    <dxf>
      <font>
        <b/>
        <i val="0"/>
        <color auto="1"/>
      </font>
      <fill>
        <patternFill patternType="solid">
          <fgColor indexed="64"/>
          <bgColor rgb="FF00FF00"/>
        </patternFill>
      </fill>
    </dxf>
    <dxf>
      <font>
        <b/>
        <i val="0"/>
        <color auto="1"/>
      </font>
      <fill>
        <patternFill patternType="solid">
          <fgColor indexed="64"/>
          <bgColor rgb="FFFFFF00"/>
        </patternFill>
      </fill>
    </dxf>
    <dxf>
      <font>
        <b/>
        <i val="0"/>
        <color auto="1"/>
      </font>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ont>
        <b/>
        <i val="0"/>
        <color theme="0"/>
      </font>
      <fill>
        <patternFill patternType="solid">
          <fgColor indexed="64"/>
          <bgColor rgb="FFFF0000"/>
        </patternFill>
      </fill>
    </dxf>
    <dxf>
      <font>
        <b/>
        <i val="0"/>
        <color auto="1"/>
      </font>
      <fill>
        <patternFill patternType="solid">
          <fgColor indexed="64"/>
          <bgColor rgb="FF00FF00"/>
        </patternFill>
      </fill>
    </dxf>
    <dxf>
      <font>
        <b/>
        <i val="0"/>
        <color auto="1"/>
      </font>
      <fill>
        <patternFill patternType="solid">
          <fgColor indexed="64"/>
          <bgColor rgb="FFFFFF00"/>
        </patternFill>
      </fill>
    </dxf>
    <dxf>
      <font>
        <b/>
        <i val="0"/>
        <color auto="1"/>
      </font>
      <fill>
        <patternFill>
          <bgColor rgb="FF006600"/>
        </patternFill>
      </fill>
    </dxf>
    <dxf>
      <font>
        <b/>
        <i val="0"/>
        <color theme="0"/>
      </font>
      <fill>
        <patternFill patternType="solid">
          <fgColor indexed="64"/>
          <bgColor rgb="FFFF0000"/>
        </patternFill>
      </fill>
    </dxf>
    <dxf>
      <font>
        <b/>
        <i val="0"/>
        <color auto="1"/>
      </font>
      <fill>
        <patternFill patternType="solid">
          <fgColor indexed="64"/>
          <bgColor rgb="FF00FF00"/>
        </patternFill>
      </fill>
    </dxf>
    <dxf>
      <font>
        <b/>
        <i val="0"/>
        <color auto="1"/>
      </font>
      <fill>
        <patternFill patternType="solid">
          <fgColor indexed="64"/>
          <bgColor rgb="FFFFFF00"/>
        </patternFill>
      </fill>
    </dxf>
    <dxf>
      <font>
        <b/>
        <i val="0"/>
        <color auto="1"/>
      </font>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ont>
        <b/>
        <i val="0"/>
        <color theme="0"/>
      </font>
      <fill>
        <patternFill patternType="solid">
          <fgColor indexed="64"/>
          <bgColor rgb="FFFF0000"/>
        </patternFill>
      </fill>
    </dxf>
    <dxf>
      <font>
        <b/>
        <i val="0"/>
        <color auto="1"/>
      </font>
      <fill>
        <patternFill patternType="solid">
          <fgColor indexed="64"/>
          <bgColor rgb="FF00FF00"/>
        </patternFill>
      </fill>
    </dxf>
    <dxf>
      <font>
        <b/>
        <i val="0"/>
        <color auto="1"/>
      </font>
      <fill>
        <patternFill patternType="solid">
          <fgColor indexed="64"/>
          <bgColor rgb="FFFFFF00"/>
        </patternFill>
      </fill>
    </dxf>
    <dxf>
      <font>
        <b/>
        <i val="0"/>
        <color auto="1"/>
      </font>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ont>
        <b/>
        <i val="0"/>
        <color theme="0"/>
      </font>
      <fill>
        <patternFill patternType="solid">
          <fgColor indexed="64"/>
          <bgColor rgb="FFFF0000"/>
        </patternFill>
      </fill>
    </dxf>
    <dxf>
      <font>
        <b/>
        <i val="0"/>
        <color auto="1"/>
      </font>
      <fill>
        <patternFill patternType="solid">
          <fgColor indexed="64"/>
          <bgColor rgb="FF00FF00"/>
        </patternFill>
      </fill>
    </dxf>
    <dxf>
      <font>
        <b/>
        <i val="0"/>
        <color auto="1"/>
      </font>
      <fill>
        <patternFill patternType="solid">
          <fgColor indexed="64"/>
          <bgColor rgb="FFFFFF00"/>
        </patternFill>
      </fill>
    </dxf>
    <dxf>
      <font>
        <b/>
        <i val="0"/>
        <color auto="1"/>
      </font>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ont>
        <b/>
        <i val="0"/>
        <color theme="0"/>
      </font>
      <fill>
        <patternFill patternType="solid">
          <fgColor indexed="64"/>
          <bgColor rgb="FFFF0000"/>
        </patternFill>
      </fill>
    </dxf>
    <dxf>
      <font>
        <b/>
        <i val="0"/>
        <color auto="1"/>
      </font>
      <fill>
        <patternFill patternType="solid">
          <fgColor indexed="64"/>
          <bgColor rgb="FF00FF00"/>
        </patternFill>
      </fill>
    </dxf>
    <dxf>
      <font>
        <b/>
        <i val="0"/>
        <color auto="1"/>
      </font>
      <fill>
        <patternFill patternType="solid">
          <fgColor indexed="64"/>
          <bgColor rgb="FFFFFF00"/>
        </patternFill>
      </fill>
    </dxf>
    <dxf>
      <font>
        <b/>
        <i val="0"/>
        <color auto="1"/>
      </font>
      <fill>
        <patternFill>
          <bgColor rgb="FF00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0</xdr:row>
      <xdr:rowOff>0</xdr:rowOff>
    </xdr:from>
    <xdr:to>
      <xdr:col>4</xdr:col>
      <xdr:colOff>609600</xdr:colOff>
      <xdr:row>0</xdr:row>
      <xdr:rowOff>933450</xdr:rowOff>
    </xdr:to>
    <xdr:sp macro="" textlink="">
      <xdr:nvSpPr>
        <xdr:cNvPr id="2" name="Rectangle 4">
          <a:extLst>
            <a:ext uri="{FF2B5EF4-FFF2-40B4-BE49-F238E27FC236}">
              <a16:creationId xmlns:a16="http://schemas.microsoft.com/office/drawing/2014/main" id="{00000000-0008-0000-0000-000002000000}"/>
            </a:ext>
          </a:extLst>
        </xdr:cNvPr>
        <xdr:cNvSpPr>
          <a:spLocks noChangeArrowheads="1"/>
        </xdr:cNvSpPr>
      </xdr:nvSpPr>
      <xdr:spPr bwMode="auto">
        <a:xfrm>
          <a:off x="7848600" y="0"/>
          <a:ext cx="152400" cy="933450"/>
        </a:xfrm>
        <a:prstGeom prst="rect">
          <a:avLst/>
        </a:prstGeom>
        <a:noFill/>
        <a:ln w="9525">
          <a:noFill/>
          <a:miter lim="800000"/>
          <a:headEnd/>
          <a:tailEnd/>
        </a:ln>
      </xdr:spPr>
    </xdr:sp>
    <xdr:clientData/>
  </xdr:twoCellAnchor>
  <xdr:twoCellAnchor editAs="oneCell">
    <xdr:from>
      <xdr:col>4</xdr:col>
      <xdr:colOff>457200</xdr:colOff>
      <xdr:row>0</xdr:row>
      <xdr:rowOff>0</xdr:rowOff>
    </xdr:from>
    <xdr:to>
      <xdr:col>4</xdr:col>
      <xdr:colOff>609600</xdr:colOff>
      <xdr:row>0</xdr:row>
      <xdr:rowOff>933450</xdr:rowOff>
    </xdr:to>
    <xdr:sp macro="" textlink="">
      <xdr:nvSpPr>
        <xdr:cNvPr id="3" name="Rectangle 7">
          <a:extLst>
            <a:ext uri="{FF2B5EF4-FFF2-40B4-BE49-F238E27FC236}">
              <a16:creationId xmlns:a16="http://schemas.microsoft.com/office/drawing/2014/main" id="{00000000-0008-0000-0000-000003000000}"/>
            </a:ext>
          </a:extLst>
        </xdr:cNvPr>
        <xdr:cNvSpPr>
          <a:spLocks noChangeArrowheads="1"/>
        </xdr:cNvSpPr>
      </xdr:nvSpPr>
      <xdr:spPr bwMode="auto">
        <a:xfrm>
          <a:off x="7848600" y="0"/>
          <a:ext cx="152400" cy="933450"/>
        </a:xfrm>
        <a:prstGeom prst="rect">
          <a:avLst/>
        </a:prstGeom>
        <a:noFill/>
        <a:ln w="9525">
          <a:noFill/>
          <a:miter lim="800000"/>
          <a:headEnd/>
          <a:tailEnd/>
        </a:ln>
      </xdr:spPr>
    </xdr:sp>
    <xdr:clientData/>
  </xdr:twoCellAnchor>
  <xdr:oneCellAnchor>
    <xdr:from>
      <xdr:col>1</xdr:col>
      <xdr:colOff>144530</xdr:colOff>
      <xdr:row>0</xdr:row>
      <xdr:rowOff>291448</xdr:rowOff>
    </xdr:from>
    <xdr:ext cx="14904969" cy="615105"/>
    <xdr:sp macro="" textlink="">
      <xdr:nvSpPr>
        <xdr:cNvPr id="4" name="Rectangle 3">
          <a:extLst>
            <a:ext uri="{FF2B5EF4-FFF2-40B4-BE49-F238E27FC236}">
              <a16:creationId xmlns:a16="http://schemas.microsoft.com/office/drawing/2014/main" id="{00000000-0008-0000-0000-000004000000}"/>
            </a:ext>
          </a:extLst>
        </xdr:cNvPr>
        <xdr:cNvSpPr/>
      </xdr:nvSpPr>
      <xdr:spPr>
        <a:xfrm>
          <a:off x="2271780" y="291448"/>
          <a:ext cx="14904969" cy="615105"/>
        </a:xfrm>
        <a:prstGeom prst="rect">
          <a:avLst/>
        </a:prstGeom>
        <a:noFill/>
      </xdr:spPr>
      <xdr:txBody>
        <a:bodyPr wrap="square" lIns="91440" tIns="45720" rIns="91440" bIns="45720">
          <a:noAutofit/>
        </a:bodyPr>
        <a:lstStyle/>
        <a:p>
          <a:pPr algn="ctr"/>
          <a:r>
            <a:rPr lang="en-US" sz="3200" b="1" cap="none" spc="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latin typeface="Verdana" pitchFamily="34" charset="0"/>
              <a:ea typeface="+mj-ea"/>
              <a:cs typeface="+mj-cs"/>
            </a:rPr>
            <a:t>MFO </a:t>
          </a:r>
          <a:r>
            <a:rPr kumimoji="0" lang="en-US" sz="3200" b="1" i="0" u="none" strike="noStrike" kern="1200" cap="none" spc="0" normalizeH="0" baseline="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uLnTx/>
              <a:uFillTx/>
              <a:latin typeface="Verdana" pitchFamily="34" charset="0"/>
              <a:ea typeface="+mj-ea"/>
              <a:cs typeface="+mj-cs"/>
            </a:rPr>
            <a:t>ACCOUNTABILITY REPORT CAR (MARC-1)</a:t>
          </a:r>
          <a:endParaRPr lang="en-US" sz="3200" b="1" cap="none" spc="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endParaRPr>
        </a:p>
      </xdr:txBody>
    </xdr:sp>
    <xdr:clientData/>
  </xdr:oneCellAnchor>
  <xdr:twoCellAnchor editAs="oneCell">
    <xdr:from>
      <xdr:col>4</xdr:col>
      <xdr:colOff>457200</xdr:colOff>
      <xdr:row>0</xdr:row>
      <xdr:rowOff>0</xdr:rowOff>
    </xdr:from>
    <xdr:to>
      <xdr:col>4</xdr:col>
      <xdr:colOff>609600</xdr:colOff>
      <xdr:row>0</xdr:row>
      <xdr:rowOff>933450</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7848600" y="0"/>
          <a:ext cx="152400" cy="933450"/>
        </a:xfrm>
        <a:prstGeom prst="rect">
          <a:avLst/>
        </a:prstGeom>
        <a:noFill/>
        <a:ln w="9525">
          <a:noFill/>
          <a:miter lim="800000"/>
          <a:headEnd/>
          <a:tailEnd/>
        </a:ln>
      </xdr:spPr>
    </xdr:sp>
    <xdr:clientData/>
  </xdr:twoCellAnchor>
  <xdr:twoCellAnchor editAs="oneCell">
    <xdr:from>
      <xdr:col>0</xdr:col>
      <xdr:colOff>257175</xdr:colOff>
      <xdr:row>0</xdr:row>
      <xdr:rowOff>228600</xdr:rowOff>
    </xdr:from>
    <xdr:to>
      <xdr:col>0</xdr:col>
      <xdr:colOff>1752600</xdr:colOff>
      <xdr:row>2</xdr:row>
      <xdr:rowOff>209550</xdr:rowOff>
    </xdr:to>
    <xdr:pic>
      <xdr:nvPicPr>
        <xdr:cNvPr id="6" name="Picture 5" descr="images.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rcRect/>
        <a:stretch>
          <a:fillRect/>
        </a:stretch>
      </xdr:blipFill>
      <xdr:spPr bwMode="auto">
        <a:xfrm>
          <a:off x="257175" y="228600"/>
          <a:ext cx="1495425" cy="1581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0</xdr:rowOff>
    </xdr:from>
    <xdr:to>
      <xdr:col>4</xdr:col>
      <xdr:colOff>609600</xdr:colOff>
      <xdr:row>0</xdr:row>
      <xdr:rowOff>933450</xdr:rowOff>
    </xdr:to>
    <xdr:sp macro="" textlink="">
      <xdr:nvSpPr>
        <xdr:cNvPr id="2" name="Rectangle 4">
          <a:extLst>
            <a:ext uri="{FF2B5EF4-FFF2-40B4-BE49-F238E27FC236}">
              <a16:creationId xmlns:a16="http://schemas.microsoft.com/office/drawing/2014/main" id="{00000000-0008-0000-0100-000002000000}"/>
            </a:ext>
          </a:extLst>
        </xdr:cNvPr>
        <xdr:cNvSpPr>
          <a:spLocks noChangeArrowheads="1"/>
        </xdr:cNvSpPr>
      </xdr:nvSpPr>
      <xdr:spPr bwMode="auto">
        <a:xfrm>
          <a:off x="11287125" y="0"/>
          <a:ext cx="152400" cy="933450"/>
        </a:xfrm>
        <a:prstGeom prst="rect">
          <a:avLst/>
        </a:prstGeom>
        <a:noFill/>
        <a:ln w="9525">
          <a:noFill/>
          <a:miter lim="800000"/>
          <a:headEnd/>
          <a:tailEnd/>
        </a:ln>
      </xdr:spPr>
    </xdr:sp>
    <xdr:clientData/>
  </xdr:twoCellAnchor>
  <xdr:twoCellAnchor editAs="oneCell">
    <xdr:from>
      <xdr:col>4</xdr:col>
      <xdr:colOff>457200</xdr:colOff>
      <xdr:row>0</xdr:row>
      <xdr:rowOff>0</xdr:rowOff>
    </xdr:from>
    <xdr:to>
      <xdr:col>4</xdr:col>
      <xdr:colOff>609600</xdr:colOff>
      <xdr:row>0</xdr:row>
      <xdr:rowOff>933450</xdr:rowOff>
    </xdr:to>
    <xdr:sp macro=""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11287125" y="0"/>
          <a:ext cx="152400" cy="933450"/>
        </a:xfrm>
        <a:prstGeom prst="rect">
          <a:avLst/>
        </a:prstGeom>
        <a:noFill/>
        <a:ln w="9525">
          <a:noFill/>
          <a:miter lim="800000"/>
          <a:headEnd/>
          <a:tailEnd/>
        </a:ln>
      </xdr:spPr>
    </xdr:sp>
    <xdr:clientData/>
  </xdr:twoCellAnchor>
  <xdr:oneCellAnchor>
    <xdr:from>
      <xdr:col>1</xdr:col>
      <xdr:colOff>144530</xdr:colOff>
      <xdr:row>0</xdr:row>
      <xdr:rowOff>291448</xdr:rowOff>
    </xdr:from>
    <xdr:ext cx="16806741" cy="615105"/>
    <xdr:sp macro="" textlink="">
      <xdr:nvSpPr>
        <xdr:cNvPr id="4" name="Rectangle 3">
          <a:extLst>
            <a:ext uri="{FF2B5EF4-FFF2-40B4-BE49-F238E27FC236}">
              <a16:creationId xmlns:a16="http://schemas.microsoft.com/office/drawing/2014/main" id="{00000000-0008-0000-0100-000004000000}"/>
            </a:ext>
          </a:extLst>
        </xdr:cNvPr>
        <xdr:cNvSpPr/>
      </xdr:nvSpPr>
      <xdr:spPr>
        <a:xfrm>
          <a:off x="2275547" y="291448"/>
          <a:ext cx="16806741" cy="615105"/>
        </a:xfrm>
        <a:prstGeom prst="rect">
          <a:avLst/>
        </a:prstGeom>
        <a:noFill/>
      </xdr:spPr>
      <xdr:txBody>
        <a:bodyPr wrap="square" lIns="91440" tIns="45720" rIns="91440" bIns="45720">
          <a:noAutofit/>
        </a:bodyPr>
        <a:lstStyle/>
        <a:p>
          <a:pPr algn="ctr"/>
          <a:r>
            <a:rPr lang="en-US" sz="3200" b="1" cap="none" spc="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latin typeface="Verdana" pitchFamily="34" charset="0"/>
              <a:ea typeface="+mj-ea"/>
              <a:cs typeface="+mj-cs"/>
            </a:rPr>
            <a:t>MFO </a:t>
          </a:r>
          <a:r>
            <a:rPr kumimoji="0" lang="en-US" sz="3200" b="1" i="0" u="none" strike="noStrike" kern="1200" cap="none" spc="0" normalizeH="0" baseline="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uLnTx/>
              <a:uFillTx/>
              <a:latin typeface="Verdana" pitchFamily="34" charset="0"/>
              <a:ea typeface="+mj-ea"/>
              <a:cs typeface="+mj-cs"/>
            </a:rPr>
            <a:t>ACCOUNTABILITY REPORT CAR (MARC-1)</a:t>
          </a:r>
          <a:endParaRPr lang="en-US" sz="3200" b="1" cap="none" spc="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endParaRPr>
        </a:p>
      </xdr:txBody>
    </xdr:sp>
    <xdr:clientData/>
  </xdr:oneCellAnchor>
  <xdr:twoCellAnchor editAs="oneCell">
    <xdr:from>
      <xdr:col>4</xdr:col>
      <xdr:colOff>457200</xdr:colOff>
      <xdr:row>0</xdr:row>
      <xdr:rowOff>0</xdr:rowOff>
    </xdr:from>
    <xdr:to>
      <xdr:col>4</xdr:col>
      <xdr:colOff>609600</xdr:colOff>
      <xdr:row>0</xdr:row>
      <xdr:rowOff>933450</xdr:rowOff>
    </xdr:to>
    <xdr:sp macro="" textlink="">
      <xdr:nvSpPr>
        <xdr:cNvPr id="5" name="Rectangle 4">
          <a:extLst>
            <a:ext uri="{FF2B5EF4-FFF2-40B4-BE49-F238E27FC236}">
              <a16:creationId xmlns:a16="http://schemas.microsoft.com/office/drawing/2014/main" id="{00000000-0008-0000-0100-000005000000}"/>
            </a:ext>
          </a:extLst>
        </xdr:cNvPr>
        <xdr:cNvSpPr>
          <a:spLocks noChangeArrowheads="1"/>
        </xdr:cNvSpPr>
      </xdr:nvSpPr>
      <xdr:spPr bwMode="auto">
        <a:xfrm>
          <a:off x="11287125" y="0"/>
          <a:ext cx="152400" cy="933450"/>
        </a:xfrm>
        <a:prstGeom prst="rect">
          <a:avLst/>
        </a:prstGeom>
        <a:noFill/>
        <a:ln w="9525">
          <a:noFill/>
          <a:miter lim="800000"/>
          <a:headEnd/>
          <a:tailEnd/>
        </a:ln>
      </xdr:spPr>
    </xdr:sp>
    <xdr:clientData/>
  </xdr:twoCellAnchor>
  <xdr:twoCellAnchor editAs="oneCell">
    <xdr:from>
      <xdr:col>0</xdr:col>
      <xdr:colOff>257175</xdr:colOff>
      <xdr:row>0</xdr:row>
      <xdr:rowOff>147460</xdr:rowOff>
    </xdr:from>
    <xdr:to>
      <xdr:col>0</xdr:col>
      <xdr:colOff>1889125</xdr:colOff>
      <xdr:row>2</xdr:row>
      <xdr:rowOff>273051</xdr:rowOff>
    </xdr:to>
    <xdr:pic>
      <xdr:nvPicPr>
        <xdr:cNvPr id="6" name="Picture 5" descr="images.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rcRect/>
        <a:stretch>
          <a:fillRect/>
        </a:stretch>
      </xdr:blipFill>
      <xdr:spPr bwMode="auto">
        <a:xfrm>
          <a:off x="257175" y="147460"/>
          <a:ext cx="1631950" cy="172896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457200</xdr:colOff>
      <xdr:row>0</xdr:row>
      <xdr:rowOff>0</xdr:rowOff>
    </xdr:from>
    <xdr:to>
      <xdr:col>4</xdr:col>
      <xdr:colOff>609600</xdr:colOff>
      <xdr:row>0</xdr:row>
      <xdr:rowOff>933450</xdr:rowOff>
    </xdr:to>
    <xdr:sp macro="" textlink="">
      <xdr:nvSpPr>
        <xdr:cNvPr id="2" name="Rectangle 4">
          <a:extLst>
            <a:ext uri="{FF2B5EF4-FFF2-40B4-BE49-F238E27FC236}">
              <a16:creationId xmlns:a16="http://schemas.microsoft.com/office/drawing/2014/main" id="{861BA524-ADC1-4074-8AE2-F13C84B6DBAE}"/>
            </a:ext>
          </a:extLst>
        </xdr:cNvPr>
        <xdr:cNvSpPr>
          <a:spLocks noChangeArrowheads="1"/>
        </xdr:cNvSpPr>
      </xdr:nvSpPr>
      <xdr:spPr bwMode="auto">
        <a:xfrm>
          <a:off x="10553700" y="0"/>
          <a:ext cx="152400" cy="933450"/>
        </a:xfrm>
        <a:prstGeom prst="rect">
          <a:avLst/>
        </a:prstGeom>
        <a:noFill/>
        <a:ln w="9525">
          <a:noFill/>
          <a:miter lim="800000"/>
          <a:headEnd/>
          <a:tailEnd/>
        </a:ln>
      </xdr:spPr>
    </xdr:sp>
    <xdr:clientData/>
  </xdr:twoCellAnchor>
  <xdr:twoCellAnchor editAs="oneCell">
    <xdr:from>
      <xdr:col>4</xdr:col>
      <xdr:colOff>457200</xdr:colOff>
      <xdr:row>0</xdr:row>
      <xdr:rowOff>0</xdr:rowOff>
    </xdr:from>
    <xdr:to>
      <xdr:col>4</xdr:col>
      <xdr:colOff>609600</xdr:colOff>
      <xdr:row>0</xdr:row>
      <xdr:rowOff>933450</xdr:rowOff>
    </xdr:to>
    <xdr:sp macro="" textlink="">
      <xdr:nvSpPr>
        <xdr:cNvPr id="3" name="Rectangle 7">
          <a:extLst>
            <a:ext uri="{FF2B5EF4-FFF2-40B4-BE49-F238E27FC236}">
              <a16:creationId xmlns:a16="http://schemas.microsoft.com/office/drawing/2014/main" id="{85B2D266-4754-4B44-846F-C4A7086DAB5C}"/>
            </a:ext>
          </a:extLst>
        </xdr:cNvPr>
        <xdr:cNvSpPr>
          <a:spLocks noChangeArrowheads="1"/>
        </xdr:cNvSpPr>
      </xdr:nvSpPr>
      <xdr:spPr bwMode="auto">
        <a:xfrm>
          <a:off x="10553700" y="0"/>
          <a:ext cx="152400" cy="933450"/>
        </a:xfrm>
        <a:prstGeom prst="rect">
          <a:avLst/>
        </a:prstGeom>
        <a:noFill/>
        <a:ln w="9525">
          <a:noFill/>
          <a:miter lim="800000"/>
          <a:headEnd/>
          <a:tailEnd/>
        </a:ln>
      </xdr:spPr>
    </xdr:sp>
    <xdr:clientData/>
  </xdr:twoCellAnchor>
  <xdr:oneCellAnchor>
    <xdr:from>
      <xdr:col>1</xdr:col>
      <xdr:colOff>144530</xdr:colOff>
      <xdr:row>0</xdr:row>
      <xdr:rowOff>291448</xdr:rowOff>
    </xdr:from>
    <xdr:ext cx="16806741" cy="615105"/>
    <xdr:sp macro="" textlink="">
      <xdr:nvSpPr>
        <xdr:cNvPr id="4" name="Rectangle 3">
          <a:extLst>
            <a:ext uri="{FF2B5EF4-FFF2-40B4-BE49-F238E27FC236}">
              <a16:creationId xmlns:a16="http://schemas.microsoft.com/office/drawing/2014/main" id="{093C2185-F58F-4CAD-BBF0-A0AAA54AEE0C}"/>
            </a:ext>
          </a:extLst>
        </xdr:cNvPr>
        <xdr:cNvSpPr/>
      </xdr:nvSpPr>
      <xdr:spPr>
        <a:xfrm>
          <a:off x="2268605" y="291448"/>
          <a:ext cx="16806741" cy="615105"/>
        </a:xfrm>
        <a:prstGeom prst="rect">
          <a:avLst/>
        </a:prstGeom>
        <a:noFill/>
      </xdr:spPr>
      <xdr:txBody>
        <a:bodyPr wrap="square" lIns="91440" tIns="45720" rIns="91440" bIns="45720">
          <a:noAutofit/>
        </a:bodyPr>
        <a:lstStyle/>
        <a:p>
          <a:pPr algn="ctr"/>
          <a:r>
            <a:rPr lang="en-US" sz="3200" b="1" cap="none" spc="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latin typeface="Verdana" pitchFamily="34" charset="0"/>
              <a:ea typeface="+mj-ea"/>
              <a:cs typeface="+mj-cs"/>
            </a:rPr>
            <a:t>MFO </a:t>
          </a:r>
          <a:r>
            <a:rPr kumimoji="0" lang="en-US" sz="3200" b="1" i="0" u="none" strike="noStrike" kern="1200" cap="none" spc="0" normalizeH="0" baseline="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uLnTx/>
              <a:uFillTx/>
              <a:latin typeface="Verdana" pitchFamily="34" charset="0"/>
              <a:ea typeface="+mj-ea"/>
              <a:cs typeface="+mj-cs"/>
            </a:rPr>
            <a:t>ACCOUNTABILITY REPORT CAR (MARC-1)</a:t>
          </a:r>
          <a:endParaRPr lang="en-US" sz="3200" b="1" cap="none" spc="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endParaRPr>
        </a:p>
      </xdr:txBody>
    </xdr:sp>
    <xdr:clientData/>
  </xdr:oneCellAnchor>
  <xdr:twoCellAnchor editAs="oneCell">
    <xdr:from>
      <xdr:col>4</xdr:col>
      <xdr:colOff>457200</xdr:colOff>
      <xdr:row>0</xdr:row>
      <xdr:rowOff>0</xdr:rowOff>
    </xdr:from>
    <xdr:to>
      <xdr:col>4</xdr:col>
      <xdr:colOff>609600</xdr:colOff>
      <xdr:row>0</xdr:row>
      <xdr:rowOff>933450</xdr:rowOff>
    </xdr:to>
    <xdr:sp macro="" textlink="">
      <xdr:nvSpPr>
        <xdr:cNvPr id="5" name="Rectangle 4">
          <a:extLst>
            <a:ext uri="{FF2B5EF4-FFF2-40B4-BE49-F238E27FC236}">
              <a16:creationId xmlns:a16="http://schemas.microsoft.com/office/drawing/2014/main" id="{DC4BC417-4C3D-44FC-8B9D-CD44FD71254E}"/>
            </a:ext>
          </a:extLst>
        </xdr:cNvPr>
        <xdr:cNvSpPr>
          <a:spLocks noChangeArrowheads="1"/>
        </xdr:cNvSpPr>
      </xdr:nvSpPr>
      <xdr:spPr bwMode="auto">
        <a:xfrm>
          <a:off x="10553700" y="0"/>
          <a:ext cx="152400" cy="933450"/>
        </a:xfrm>
        <a:prstGeom prst="rect">
          <a:avLst/>
        </a:prstGeom>
        <a:noFill/>
        <a:ln w="9525">
          <a:noFill/>
          <a:miter lim="800000"/>
          <a:headEnd/>
          <a:tailEnd/>
        </a:ln>
      </xdr:spPr>
    </xdr:sp>
    <xdr:clientData/>
  </xdr:twoCellAnchor>
  <xdr:twoCellAnchor editAs="oneCell">
    <xdr:from>
      <xdr:col>0</xdr:col>
      <xdr:colOff>257175</xdr:colOff>
      <xdr:row>0</xdr:row>
      <xdr:rowOff>147460</xdr:rowOff>
    </xdr:from>
    <xdr:to>
      <xdr:col>0</xdr:col>
      <xdr:colOff>1889125</xdr:colOff>
      <xdr:row>2</xdr:row>
      <xdr:rowOff>273051</xdr:rowOff>
    </xdr:to>
    <xdr:pic>
      <xdr:nvPicPr>
        <xdr:cNvPr id="6" name="Picture 5" descr="images.jpg">
          <a:extLst>
            <a:ext uri="{FF2B5EF4-FFF2-40B4-BE49-F238E27FC236}">
              <a16:creationId xmlns:a16="http://schemas.microsoft.com/office/drawing/2014/main" id="{34368B72-6F8A-4274-874C-49A6000E59F5}"/>
            </a:ext>
          </a:extLst>
        </xdr:cNvPr>
        <xdr:cNvPicPr>
          <a:picLocks noChangeAspect="1"/>
        </xdr:cNvPicPr>
      </xdr:nvPicPr>
      <xdr:blipFill>
        <a:blip xmlns:r="http://schemas.openxmlformats.org/officeDocument/2006/relationships" r:embed="rId1"/>
        <a:srcRect/>
        <a:stretch>
          <a:fillRect/>
        </a:stretch>
      </xdr:blipFill>
      <xdr:spPr bwMode="auto">
        <a:xfrm>
          <a:off x="257175" y="147460"/>
          <a:ext cx="1631950" cy="172579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457200</xdr:colOff>
      <xdr:row>0</xdr:row>
      <xdr:rowOff>0</xdr:rowOff>
    </xdr:from>
    <xdr:to>
      <xdr:col>4</xdr:col>
      <xdr:colOff>609600</xdr:colOff>
      <xdr:row>0</xdr:row>
      <xdr:rowOff>933450</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10553700" y="0"/>
          <a:ext cx="152400" cy="933450"/>
        </a:xfrm>
        <a:prstGeom prst="rect">
          <a:avLst/>
        </a:prstGeom>
        <a:noFill/>
        <a:ln w="9525">
          <a:noFill/>
          <a:miter lim="800000"/>
          <a:headEnd/>
          <a:tailEnd/>
        </a:ln>
      </xdr:spPr>
    </xdr:sp>
    <xdr:clientData/>
  </xdr:twoCellAnchor>
  <xdr:twoCellAnchor editAs="oneCell">
    <xdr:from>
      <xdr:col>4</xdr:col>
      <xdr:colOff>457200</xdr:colOff>
      <xdr:row>0</xdr:row>
      <xdr:rowOff>0</xdr:rowOff>
    </xdr:from>
    <xdr:to>
      <xdr:col>4</xdr:col>
      <xdr:colOff>609600</xdr:colOff>
      <xdr:row>0</xdr:row>
      <xdr:rowOff>933450</xdr:rowOff>
    </xdr:to>
    <xdr:sp macro=""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10553700" y="0"/>
          <a:ext cx="152400" cy="933450"/>
        </a:xfrm>
        <a:prstGeom prst="rect">
          <a:avLst/>
        </a:prstGeom>
        <a:noFill/>
        <a:ln w="9525">
          <a:noFill/>
          <a:miter lim="800000"/>
          <a:headEnd/>
          <a:tailEnd/>
        </a:ln>
      </xdr:spPr>
    </xdr:sp>
    <xdr:clientData/>
  </xdr:twoCellAnchor>
  <xdr:oneCellAnchor>
    <xdr:from>
      <xdr:col>1</xdr:col>
      <xdr:colOff>144530</xdr:colOff>
      <xdr:row>0</xdr:row>
      <xdr:rowOff>291448</xdr:rowOff>
    </xdr:from>
    <xdr:ext cx="16806741" cy="615105"/>
    <xdr:sp macro="" textlink="">
      <xdr:nvSpPr>
        <xdr:cNvPr id="4" name="Rectangle 3">
          <a:extLst>
            <a:ext uri="{FF2B5EF4-FFF2-40B4-BE49-F238E27FC236}">
              <a16:creationId xmlns:a16="http://schemas.microsoft.com/office/drawing/2014/main" id="{00000000-0008-0000-0200-000004000000}"/>
            </a:ext>
          </a:extLst>
        </xdr:cNvPr>
        <xdr:cNvSpPr/>
      </xdr:nvSpPr>
      <xdr:spPr>
        <a:xfrm>
          <a:off x="2268605" y="291448"/>
          <a:ext cx="16806741" cy="615105"/>
        </a:xfrm>
        <a:prstGeom prst="rect">
          <a:avLst/>
        </a:prstGeom>
        <a:noFill/>
      </xdr:spPr>
      <xdr:txBody>
        <a:bodyPr wrap="square" lIns="91440" tIns="45720" rIns="91440" bIns="45720">
          <a:noAutofit/>
        </a:bodyPr>
        <a:lstStyle/>
        <a:p>
          <a:pPr algn="ctr"/>
          <a:r>
            <a:rPr lang="en-US" sz="3200" b="1" cap="none" spc="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latin typeface="Verdana" pitchFamily="34" charset="0"/>
              <a:ea typeface="+mj-ea"/>
              <a:cs typeface="+mj-cs"/>
            </a:rPr>
            <a:t>MFO </a:t>
          </a:r>
          <a:r>
            <a:rPr kumimoji="0" lang="en-US" sz="3200" b="1" i="0" u="none" strike="noStrike" kern="1200" cap="none" spc="0" normalizeH="0" baseline="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uLnTx/>
              <a:uFillTx/>
              <a:latin typeface="Verdana" pitchFamily="34" charset="0"/>
              <a:ea typeface="+mj-ea"/>
              <a:cs typeface="+mj-cs"/>
            </a:rPr>
            <a:t>ACCOUNTABILITY REPORT CAR (MARC-1)</a:t>
          </a:r>
          <a:endParaRPr lang="en-US" sz="3200" b="1" cap="none" spc="0">
            <a:ln w="900" cmpd="sng">
              <a:solidFill>
                <a:schemeClr val="accent1">
                  <a:satMod val="190000"/>
                  <a:alpha val="55000"/>
                </a:schemeClr>
              </a:solidFill>
              <a:prstDash val="solid"/>
            </a:ln>
            <a:solidFill>
              <a:schemeClr val="accent1">
                <a:satMod val="200000"/>
                <a:tint val="3000"/>
              </a:schemeClr>
            </a:solidFill>
            <a:effectLst>
              <a:glow rad="101600">
                <a:schemeClr val="accent6">
                  <a:lumMod val="75000"/>
                  <a:alpha val="60000"/>
                </a:schemeClr>
              </a:glow>
              <a:innerShdw blurRad="101600" dist="76200" dir="5400000">
                <a:schemeClr val="accent1">
                  <a:satMod val="190000"/>
                  <a:tint val="100000"/>
                  <a:alpha val="74000"/>
                </a:schemeClr>
              </a:innerShdw>
            </a:effectLst>
          </a:endParaRPr>
        </a:p>
      </xdr:txBody>
    </xdr:sp>
    <xdr:clientData/>
  </xdr:oneCellAnchor>
  <xdr:twoCellAnchor editAs="oneCell">
    <xdr:from>
      <xdr:col>4</xdr:col>
      <xdr:colOff>457200</xdr:colOff>
      <xdr:row>0</xdr:row>
      <xdr:rowOff>0</xdr:rowOff>
    </xdr:from>
    <xdr:to>
      <xdr:col>4</xdr:col>
      <xdr:colOff>609600</xdr:colOff>
      <xdr:row>0</xdr:row>
      <xdr:rowOff>933450</xdr:rowOff>
    </xdr:to>
    <xdr:sp macro="" textlink="">
      <xdr:nvSpPr>
        <xdr:cNvPr id="5" name="Rectangle 4">
          <a:extLst>
            <a:ext uri="{FF2B5EF4-FFF2-40B4-BE49-F238E27FC236}">
              <a16:creationId xmlns:a16="http://schemas.microsoft.com/office/drawing/2014/main" id="{00000000-0008-0000-0200-000005000000}"/>
            </a:ext>
          </a:extLst>
        </xdr:cNvPr>
        <xdr:cNvSpPr>
          <a:spLocks noChangeArrowheads="1"/>
        </xdr:cNvSpPr>
      </xdr:nvSpPr>
      <xdr:spPr bwMode="auto">
        <a:xfrm>
          <a:off x="10553700" y="0"/>
          <a:ext cx="152400" cy="933450"/>
        </a:xfrm>
        <a:prstGeom prst="rect">
          <a:avLst/>
        </a:prstGeom>
        <a:noFill/>
        <a:ln w="9525">
          <a:noFill/>
          <a:miter lim="800000"/>
          <a:headEnd/>
          <a:tailEnd/>
        </a:ln>
      </xdr:spPr>
    </xdr:sp>
    <xdr:clientData/>
  </xdr:twoCellAnchor>
  <xdr:twoCellAnchor editAs="oneCell">
    <xdr:from>
      <xdr:col>0</xdr:col>
      <xdr:colOff>257175</xdr:colOff>
      <xdr:row>0</xdr:row>
      <xdr:rowOff>147460</xdr:rowOff>
    </xdr:from>
    <xdr:to>
      <xdr:col>0</xdr:col>
      <xdr:colOff>1889125</xdr:colOff>
      <xdr:row>2</xdr:row>
      <xdr:rowOff>273051</xdr:rowOff>
    </xdr:to>
    <xdr:pic>
      <xdr:nvPicPr>
        <xdr:cNvPr id="6" name="Picture 5" descr="images.jp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rcRect/>
        <a:stretch>
          <a:fillRect/>
        </a:stretch>
      </xdr:blipFill>
      <xdr:spPr bwMode="auto">
        <a:xfrm>
          <a:off x="257175" y="147460"/>
          <a:ext cx="1631950" cy="17257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view="pageBreakPreview" topLeftCell="A3" zoomScale="40" zoomScaleNormal="50" zoomScaleSheetLayoutView="40" workbookViewId="0">
      <selection activeCell="B6" sqref="B6:B12"/>
    </sheetView>
  </sheetViews>
  <sheetFormatPr defaultColWidth="9.1796875" defaultRowHeight="15" x14ac:dyDescent="0.3"/>
  <cols>
    <col min="1" max="1" width="31.81640625" style="1" customWidth="1"/>
    <col min="2" max="2" width="43.26953125" style="1" customWidth="1"/>
    <col min="3" max="3" width="29.54296875" style="1" customWidth="1"/>
    <col min="4" max="4" width="57.7265625" style="1" customWidth="1"/>
    <col min="5" max="5" width="39.453125" style="1" customWidth="1"/>
    <col min="6" max="6" width="40.54296875" style="1" customWidth="1"/>
    <col min="7" max="7" width="36.26953125" style="1" customWidth="1"/>
    <col min="8" max="8" width="21.1796875" style="1" customWidth="1"/>
    <col min="9" max="16384" width="9.1796875" style="1"/>
  </cols>
  <sheetData>
    <row r="1" spans="1:8" ht="96" customHeight="1" thickTop="1" thickBot="1" x14ac:dyDescent="0.35">
      <c r="A1" s="200" t="s">
        <v>0</v>
      </c>
      <c r="B1" s="203"/>
      <c r="C1" s="204"/>
      <c r="D1" s="204"/>
      <c r="E1" s="204"/>
      <c r="F1" s="204"/>
      <c r="G1" s="204"/>
      <c r="H1" s="205"/>
    </row>
    <row r="2" spans="1:8" ht="30" customHeight="1" thickBot="1" x14ac:dyDescent="0.4">
      <c r="A2" s="201"/>
      <c r="B2" s="206" t="s">
        <v>1</v>
      </c>
      <c r="C2" s="2" t="s">
        <v>2</v>
      </c>
      <c r="D2" s="209" t="s">
        <v>3</v>
      </c>
      <c r="E2" s="210"/>
      <c r="F2" s="210"/>
      <c r="G2" s="210"/>
      <c r="H2" s="211"/>
    </row>
    <row r="3" spans="1:8" ht="30" customHeight="1" thickTop="1" thickBot="1" x14ac:dyDescent="0.4">
      <c r="A3" s="202"/>
      <c r="B3" s="207"/>
      <c r="C3" s="3" t="s">
        <v>4</v>
      </c>
      <c r="D3" s="212" t="s">
        <v>5</v>
      </c>
      <c r="E3" s="213"/>
      <c r="F3" s="213"/>
      <c r="G3" s="213"/>
      <c r="H3" s="214"/>
    </row>
    <row r="4" spans="1:8" ht="73.5" customHeight="1" thickTop="1" thickBot="1" x14ac:dyDescent="0.35">
      <c r="A4" s="4" t="s">
        <v>6</v>
      </c>
      <c r="B4" s="208"/>
      <c r="C4" s="5" t="s">
        <v>7</v>
      </c>
      <c r="D4" s="6" t="s">
        <v>8</v>
      </c>
      <c r="E4" s="7" t="s">
        <v>9</v>
      </c>
      <c r="F4" s="7" t="s">
        <v>10</v>
      </c>
      <c r="G4" s="8" t="s">
        <v>11</v>
      </c>
      <c r="H4" s="9" t="s">
        <v>12</v>
      </c>
    </row>
    <row r="5" spans="1:8" ht="40" customHeight="1" thickTop="1" thickBot="1" x14ac:dyDescent="0.35">
      <c r="A5" s="215" t="s">
        <v>82</v>
      </c>
      <c r="B5" s="142" t="s">
        <v>13</v>
      </c>
      <c r="C5" s="143"/>
      <c r="D5" s="143"/>
      <c r="E5" s="143"/>
      <c r="F5" s="143"/>
      <c r="G5" s="143"/>
      <c r="H5" s="144"/>
    </row>
    <row r="6" spans="1:8" ht="40" customHeight="1" thickTop="1" thickBot="1" x14ac:dyDescent="0.35">
      <c r="A6" s="216"/>
      <c r="B6" s="147" t="s">
        <v>59</v>
      </c>
      <c r="C6" s="194">
        <v>87.894000000000005</v>
      </c>
      <c r="D6" s="149" t="s">
        <v>60</v>
      </c>
      <c r="E6" s="150"/>
      <c r="F6" s="150"/>
      <c r="G6" s="150"/>
      <c r="H6" s="151"/>
    </row>
    <row r="7" spans="1:8" ht="40" customHeight="1" thickBot="1" x14ac:dyDescent="0.55000000000000004">
      <c r="A7" s="216"/>
      <c r="B7" s="148"/>
      <c r="C7" s="195"/>
      <c r="D7" s="152" t="s">
        <v>15</v>
      </c>
      <c r="E7" s="59">
        <v>423</v>
      </c>
      <c r="F7" s="60">
        <v>545</v>
      </c>
      <c r="G7" s="59">
        <v>734</v>
      </c>
      <c r="H7" s="154">
        <f>G7/F7</f>
        <v>1.346788990825688</v>
      </c>
    </row>
    <row r="8" spans="1:8" ht="40" customHeight="1" thickBot="1" x14ac:dyDescent="0.35">
      <c r="A8" s="216"/>
      <c r="B8" s="148"/>
      <c r="C8" s="195"/>
      <c r="D8" s="153"/>
      <c r="E8" s="58" t="s">
        <v>16</v>
      </c>
      <c r="F8" s="58" t="s">
        <v>16</v>
      </c>
      <c r="G8" s="58" t="s">
        <v>16</v>
      </c>
      <c r="H8" s="155"/>
    </row>
    <row r="9" spans="1:8" ht="40" customHeight="1" thickBot="1" x14ac:dyDescent="0.55000000000000004">
      <c r="A9" s="216"/>
      <c r="B9" s="148"/>
      <c r="C9" s="195"/>
      <c r="D9" s="156" t="s">
        <v>61</v>
      </c>
      <c r="E9" s="61">
        <f>404/423</f>
        <v>0.95508274231678492</v>
      </c>
      <c r="F9" s="61">
        <v>0.54500000000000004</v>
      </c>
      <c r="G9" s="64">
        <v>0.64580000000000004</v>
      </c>
      <c r="H9" s="222">
        <f>G9/F9</f>
        <v>1.1849541284403668</v>
      </c>
    </row>
    <row r="10" spans="1:8" ht="56.25" customHeight="1" thickBot="1" x14ac:dyDescent="0.35">
      <c r="A10" s="216"/>
      <c r="B10" s="148"/>
      <c r="C10" s="195"/>
      <c r="D10" s="153"/>
      <c r="E10" s="58" t="s">
        <v>62</v>
      </c>
      <c r="F10" s="58" t="s">
        <v>16</v>
      </c>
      <c r="G10" s="58" t="s">
        <v>68</v>
      </c>
      <c r="H10" s="223"/>
    </row>
    <row r="11" spans="1:8" ht="45" customHeight="1" thickBot="1" x14ac:dyDescent="0.55000000000000004">
      <c r="A11" s="216"/>
      <c r="B11" s="148"/>
      <c r="C11" s="195"/>
      <c r="D11" s="152" t="s">
        <v>63</v>
      </c>
      <c r="E11" s="61">
        <f>57.29/34.95</f>
        <v>1.6391988555078683</v>
      </c>
      <c r="F11" s="61">
        <v>0.85499999999999998</v>
      </c>
      <c r="G11" s="61">
        <v>0.98719999999999997</v>
      </c>
      <c r="H11" s="223">
        <f t="shared" ref="H11" si="0">G11/F11</f>
        <v>1.1546198830409358</v>
      </c>
    </row>
    <row r="12" spans="1:8" ht="97.5" customHeight="1" thickBot="1" x14ac:dyDescent="0.35">
      <c r="A12" s="216"/>
      <c r="B12" s="148"/>
      <c r="C12" s="196"/>
      <c r="D12" s="156"/>
      <c r="E12" s="58" t="s">
        <v>64</v>
      </c>
      <c r="F12" s="58" t="s">
        <v>91</v>
      </c>
      <c r="G12" s="58" t="s">
        <v>69</v>
      </c>
      <c r="H12" s="223"/>
    </row>
    <row r="13" spans="1:8" ht="43.5" customHeight="1" x14ac:dyDescent="0.6">
      <c r="A13" s="216"/>
      <c r="B13" s="175" t="s">
        <v>14</v>
      </c>
      <c r="C13" s="197">
        <v>1.196</v>
      </c>
      <c r="D13" s="145" t="s">
        <v>15</v>
      </c>
      <c r="E13" s="44">
        <v>58</v>
      </c>
      <c r="F13" s="45">
        <v>49</v>
      </c>
      <c r="G13" s="46">
        <v>53</v>
      </c>
      <c r="H13" s="157">
        <f>G13/F13</f>
        <v>1.0816326530612246</v>
      </c>
    </row>
    <row r="14" spans="1:8" ht="34.5" customHeight="1" thickBot="1" x14ac:dyDescent="0.35">
      <c r="A14" s="216"/>
      <c r="B14" s="138"/>
      <c r="C14" s="198"/>
      <c r="D14" s="146"/>
      <c r="E14" s="47" t="s">
        <v>16</v>
      </c>
      <c r="F14" s="47" t="s">
        <v>16</v>
      </c>
      <c r="G14" s="47" t="s">
        <v>16</v>
      </c>
      <c r="H14" s="158"/>
    </row>
    <row r="15" spans="1:8" ht="54.75" customHeight="1" x14ac:dyDescent="0.5">
      <c r="A15" s="216"/>
      <c r="B15" s="138"/>
      <c r="C15" s="198"/>
      <c r="D15" s="167" t="s">
        <v>61</v>
      </c>
      <c r="E15" s="53"/>
      <c r="F15" s="49">
        <v>0.96499999999999997</v>
      </c>
      <c r="G15" s="53">
        <v>0.98109999999999997</v>
      </c>
      <c r="H15" s="157">
        <f>G15/F15</f>
        <v>1.0166839378238341</v>
      </c>
    </row>
    <row r="16" spans="1:8" ht="45.75" customHeight="1" thickBot="1" x14ac:dyDescent="0.35">
      <c r="A16" s="216"/>
      <c r="B16" s="138"/>
      <c r="C16" s="198"/>
      <c r="D16" s="169"/>
      <c r="E16" s="41"/>
      <c r="F16" s="47" t="s">
        <v>16</v>
      </c>
      <c r="G16" s="41" t="s">
        <v>70</v>
      </c>
      <c r="H16" s="158"/>
    </row>
    <row r="17" spans="1:8" ht="66.75" customHeight="1" x14ac:dyDescent="0.5">
      <c r="A17" s="216"/>
      <c r="B17" s="138"/>
      <c r="C17" s="198"/>
      <c r="D17" s="167" t="s">
        <v>65</v>
      </c>
      <c r="E17" s="53"/>
      <c r="F17" s="49">
        <v>0.86499999999999999</v>
      </c>
      <c r="G17" s="53">
        <v>0.99339999999999995</v>
      </c>
      <c r="H17" s="159">
        <f>G17/F17</f>
        <v>1.1484393063583815</v>
      </c>
    </row>
    <row r="18" spans="1:8" ht="71.25" customHeight="1" thickBot="1" x14ac:dyDescent="0.35">
      <c r="A18" s="216"/>
      <c r="B18" s="193"/>
      <c r="C18" s="199"/>
      <c r="D18" s="169"/>
      <c r="E18" s="41"/>
      <c r="F18" s="47" t="s">
        <v>83</v>
      </c>
      <c r="G18" s="41" t="s">
        <v>71</v>
      </c>
      <c r="H18" s="160"/>
    </row>
    <row r="19" spans="1:8" ht="47.25" customHeight="1" x14ac:dyDescent="0.5">
      <c r="A19" s="216"/>
      <c r="B19" s="187" t="s">
        <v>17</v>
      </c>
      <c r="C19" s="226">
        <v>8.2690000000000001</v>
      </c>
      <c r="D19" s="191" t="s">
        <v>18</v>
      </c>
      <c r="E19" s="59">
        <v>47</v>
      </c>
      <c r="F19" s="60">
        <v>53</v>
      </c>
      <c r="G19" s="59">
        <v>54</v>
      </c>
      <c r="H19" s="188">
        <f>G19/F19</f>
        <v>1.0188679245283019</v>
      </c>
    </row>
    <row r="20" spans="1:8" ht="44.25" customHeight="1" thickBot="1" x14ac:dyDescent="0.35">
      <c r="A20" s="216"/>
      <c r="B20" s="148"/>
      <c r="C20" s="227"/>
      <c r="D20" s="192"/>
      <c r="E20" s="58" t="s">
        <v>19</v>
      </c>
      <c r="F20" s="58" t="s">
        <v>19</v>
      </c>
      <c r="G20" s="58" t="s">
        <v>19</v>
      </c>
      <c r="H20" s="189"/>
    </row>
    <row r="21" spans="1:8" ht="42" customHeight="1" x14ac:dyDescent="0.5">
      <c r="A21" s="216"/>
      <c r="B21" s="148"/>
      <c r="C21" s="227"/>
      <c r="D21" s="152" t="s">
        <v>20</v>
      </c>
      <c r="E21" s="61">
        <f>47/47</f>
        <v>1</v>
      </c>
      <c r="F21" s="61">
        <v>0.99</v>
      </c>
      <c r="G21" s="61">
        <v>1</v>
      </c>
      <c r="H21" s="157">
        <f>G21/F21</f>
        <v>1.0101010101010102</v>
      </c>
    </row>
    <row r="22" spans="1:8" ht="61.5" customHeight="1" thickBot="1" x14ac:dyDescent="0.35">
      <c r="A22" s="216"/>
      <c r="B22" s="148"/>
      <c r="C22" s="227"/>
      <c r="D22" s="153"/>
      <c r="E22" s="58" t="s">
        <v>21</v>
      </c>
      <c r="F22" s="58" t="s">
        <v>84</v>
      </c>
      <c r="G22" s="62" t="s">
        <v>72</v>
      </c>
      <c r="H22" s="190"/>
    </row>
    <row r="23" spans="1:8" ht="49.5" customHeight="1" x14ac:dyDescent="0.5">
      <c r="A23" s="216"/>
      <c r="B23" s="148"/>
      <c r="C23" s="227"/>
      <c r="D23" s="152" t="s">
        <v>22</v>
      </c>
      <c r="E23" s="61">
        <f>8/47</f>
        <v>0.1702127659574468</v>
      </c>
      <c r="F23" s="61">
        <v>0.29499999999999998</v>
      </c>
      <c r="G23" s="61">
        <v>0.34210000000000002</v>
      </c>
      <c r="H23" s="159">
        <f>G23/F23</f>
        <v>1.1596610169491526</v>
      </c>
    </row>
    <row r="24" spans="1:8" ht="61.5" customHeight="1" thickBot="1" x14ac:dyDescent="0.35">
      <c r="A24" s="216"/>
      <c r="B24" s="148"/>
      <c r="C24" s="227"/>
      <c r="D24" s="156"/>
      <c r="E24" s="58" t="s">
        <v>66</v>
      </c>
      <c r="F24" s="58" t="s">
        <v>85</v>
      </c>
      <c r="G24" s="62" t="s">
        <v>73</v>
      </c>
      <c r="H24" s="178"/>
    </row>
    <row r="25" spans="1:8" ht="46.5" customHeight="1" x14ac:dyDescent="0.5">
      <c r="A25" s="216"/>
      <c r="B25" s="148"/>
      <c r="C25" s="227"/>
      <c r="D25" s="152" t="s">
        <v>23</v>
      </c>
      <c r="E25" s="61">
        <f>47/47</f>
        <v>1</v>
      </c>
      <c r="F25" s="61">
        <v>0.96</v>
      </c>
      <c r="G25" s="61">
        <f>47/47</f>
        <v>1</v>
      </c>
      <c r="H25" s="157">
        <f>G25/F25</f>
        <v>1.0416666666666667</v>
      </c>
    </row>
    <row r="26" spans="1:8" ht="54.75" customHeight="1" thickBot="1" x14ac:dyDescent="0.35">
      <c r="A26" s="216"/>
      <c r="B26" s="148"/>
      <c r="C26" s="228"/>
      <c r="D26" s="156"/>
      <c r="E26" s="58" t="s">
        <v>24</v>
      </c>
      <c r="F26" s="58" t="s">
        <v>86</v>
      </c>
      <c r="G26" s="62" t="s">
        <v>74</v>
      </c>
      <c r="H26" s="190"/>
    </row>
    <row r="27" spans="1:8" ht="51.75" customHeight="1" x14ac:dyDescent="0.5">
      <c r="A27" s="216"/>
      <c r="B27" s="175" t="s">
        <v>25</v>
      </c>
      <c r="C27" s="51">
        <v>4.0289999999999999</v>
      </c>
      <c r="D27" s="167" t="s">
        <v>26</v>
      </c>
      <c r="E27" s="48">
        <v>3173</v>
      </c>
      <c r="F27" s="48">
        <v>3145</v>
      </c>
      <c r="G27" s="48">
        <v>3154</v>
      </c>
      <c r="H27" s="176">
        <f>G27/F27</f>
        <v>1.0028616852146264</v>
      </c>
    </row>
    <row r="28" spans="1:8" ht="44.25" customHeight="1" thickBot="1" x14ac:dyDescent="0.35">
      <c r="A28" s="216"/>
      <c r="B28" s="138"/>
      <c r="C28" s="10"/>
      <c r="D28" s="169"/>
      <c r="E28" s="41" t="s">
        <v>27</v>
      </c>
      <c r="F28" s="41" t="s">
        <v>27</v>
      </c>
      <c r="G28" s="41" t="s">
        <v>27</v>
      </c>
      <c r="H28" s="177"/>
    </row>
    <row r="29" spans="1:8" ht="39.75" customHeight="1" x14ac:dyDescent="0.5">
      <c r="A29" s="216"/>
      <c r="B29" s="138"/>
      <c r="C29" s="10"/>
      <c r="D29" s="145" t="s">
        <v>28</v>
      </c>
      <c r="E29" s="42">
        <v>0.7903</v>
      </c>
      <c r="F29" s="50">
        <v>0.79</v>
      </c>
      <c r="G29" s="12">
        <v>0.90200000000000002</v>
      </c>
      <c r="H29" s="159">
        <f>G29/F29</f>
        <v>1.1417721518987343</v>
      </c>
    </row>
    <row r="30" spans="1:8" ht="48" customHeight="1" thickBot="1" x14ac:dyDescent="0.35">
      <c r="A30" s="216"/>
      <c r="B30" s="138"/>
      <c r="C30" s="10"/>
      <c r="D30" s="146"/>
      <c r="E30" s="41" t="s">
        <v>29</v>
      </c>
      <c r="F30" s="39" t="s">
        <v>89</v>
      </c>
      <c r="G30" s="41" t="s">
        <v>75</v>
      </c>
      <c r="H30" s="178"/>
    </row>
    <row r="31" spans="1:8" ht="39.75" customHeight="1" x14ac:dyDescent="0.5">
      <c r="A31" s="216"/>
      <c r="B31" s="138"/>
      <c r="C31" s="10"/>
      <c r="D31" s="167" t="s">
        <v>30</v>
      </c>
      <c r="E31" s="50">
        <v>0.87050000000000005</v>
      </c>
      <c r="F31" s="50">
        <v>0.875</v>
      </c>
      <c r="G31" s="50">
        <v>0.98</v>
      </c>
      <c r="H31" s="159">
        <f>G31/F31</f>
        <v>1.1199999999999999</v>
      </c>
    </row>
    <row r="32" spans="1:8" ht="54.75" customHeight="1" thickBot="1" x14ac:dyDescent="0.35">
      <c r="A32" s="216"/>
      <c r="B32" s="138"/>
      <c r="C32" s="10"/>
      <c r="D32" s="168"/>
      <c r="E32" s="41" t="s">
        <v>31</v>
      </c>
      <c r="F32" s="39" t="s">
        <v>90</v>
      </c>
      <c r="G32" s="41" t="s">
        <v>76</v>
      </c>
      <c r="H32" s="178"/>
    </row>
    <row r="33" spans="1:8" ht="39.75" customHeight="1" x14ac:dyDescent="0.5">
      <c r="A33" s="216"/>
      <c r="B33" s="138"/>
      <c r="C33" s="40"/>
      <c r="D33" s="167" t="s">
        <v>32</v>
      </c>
      <c r="E33" s="50">
        <v>0.77010000000000001</v>
      </c>
      <c r="F33" s="50">
        <v>0.76500000000000001</v>
      </c>
      <c r="G33" s="50">
        <v>0.76959999999999995</v>
      </c>
      <c r="H33" s="176">
        <f>G33/F33</f>
        <v>1.0060130718954248</v>
      </c>
    </row>
    <row r="34" spans="1:8" ht="53.25" customHeight="1" thickBot="1" x14ac:dyDescent="0.35">
      <c r="A34" s="216"/>
      <c r="B34" s="138"/>
      <c r="C34" s="10"/>
      <c r="D34" s="168"/>
      <c r="E34" s="41" t="s">
        <v>33</v>
      </c>
      <c r="F34" s="39" t="s">
        <v>86</v>
      </c>
      <c r="G34" s="41" t="s">
        <v>77</v>
      </c>
      <c r="H34" s="177"/>
    </row>
    <row r="35" spans="1:8" ht="38.25" customHeight="1" x14ac:dyDescent="0.5">
      <c r="A35" s="216"/>
      <c r="B35" s="138"/>
      <c r="C35" s="11"/>
      <c r="D35" s="167" t="s">
        <v>34</v>
      </c>
      <c r="E35" s="50">
        <v>0.77039999999999997</v>
      </c>
      <c r="F35" s="50">
        <v>0.76500000000000001</v>
      </c>
      <c r="G35" s="50">
        <v>0.77100000000000002</v>
      </c>
      <c r="H35" s="176">
        <f>G35/F35</f>
        <v>1.0078431372549019</v>
      </c>
    </row>
    <row r="36" spans="1:8" ht="64.5" customHeight="1" thickBot="1" x14ac:dyDescent="0.35">
      <c r="A36" s="216"/>
      <c r="B36" s="138"/>
      <c r="C36" s="11"/>
      <c r="D36" s="168"/>
      <c r="E36" s="41" t="s">
        <v>35</v>
      </c>
      <c r="F36" s="39" t="s">
        <v>87</v>
      </c>
      <c r="G36" s="41" t="s">
        <v>78</v>
      </c>
      <c r="H36" s="177"/>
    </row>
    <row r="37" spans="1:8" ht="55.5" customHeight="1" x14ac:dyDescent="0.5">
      <c r="A37" s="216"/>
      <c r="B37" s="138"/>
      <c r="C37" s="11"/>
      <c r="D37" s="167" t="s">
        <v>36</v>
      </c>
      <c r="E37" s="50">
        <v>0.85029999999999994</v>
      </c>
      <c r="F37" s="50">
        <v>0.85499999999999998</v>
      </c>
      <c r="G37" s="50">
        <v>0.87419999999999998</v>
      </c>
      <c r="H37" s="176">
        <f>G37/F37</f>
        <v>1.0224561403508772</v>
      </c>
    </row>
    <row r="38" spans="1:8" ht="59.25" customHeight="1" thickBot="1" x14ac:dyDescent="0.35">
      <c r="A38" s="216"/>
      <c r="B38" s="138"/>
      <c r="C38" s="11"/>
      <c r="D38" s="168"/>
      <c r="E38" s="47" t="s">
        <v>37</v>
      </c>
      <c r="F38" s="47" t="s">
        <v>88</v>
      </c>
      <c r="G38" s="47" t="s">
        <v>79</v>
      </c>
      <c r="H38" s="179"/>
    </row>
    <row r="39" spans="1:8" ht="42" customHeight="1" thickTop="1" thickBot="1" x14ac:dyDescent="0.35">
      <c r="A39" s="216"/>
      <c r="B39" s="180" t="s">
        <v>38</v>
      </c>
      <c r="C39" s="181"/>
      <c r="D39" s="181"/>
      <c r="E39" s="181"/>
      <c r="F39" s="181"/>
      <c r="G39" s="181"/>
      <c r="H39" s="182"/>
    </row>
    <row r="40" spans="1:8" ht="54.75" customHeight="1" thickTop="1" x14ac:dyDescent="0.5">
      <c r="A40" s="216"/>
      <c r="B40" s="183" t="s">
        <v>39</v>
      </c>
      <c r="C40" s="219">
        <v>7.6710000000000003</v>
      </c>
      <c r="D40" s="184" t="s">
        <v>67</v>
      </c>
      <c r="E40" s="52">
        <v>1</v>
      </c>
      <c r="F40" s="52">
        <v>1</v>
      </c>
      <c r="G40" s="52">
        <v>1</v>
      </c>
      <c r="H40" s="186">
        <f>G40/F40</f>
        <v>1</v>
      </c>
    </row>
    <row r="41" spans="1:8" ht="52.5" customHeight="1" thickBot="1" x14ac:dyDescent="0.35">
      <c r="A41" s="216"/>
      <c r="B41" s="183"/>
      <c r="C41" s="220"/>
      <c r="D41" s="185"/>
      <c r="E41" s="68" t="s">
        <v>40</v>
      </c>
      <c r="F41" s="68" t="s">
        <v>40</v>
      </c>
      <c r="G41" s="68" t="s">
        <v>40</v>
      </c>
      <c r="H41" s="172"/>
    </row>
    <row r="42" spans="1:8" ht="37.5" customHeight="1" x14ac:dyDescent="0.5">
      <c r="A42" s="216"/>
      <c r="B42" s="183"/>
      <c r="C42" s="220"/>
      <c r="D42" s="224" t="s">
        <v>41</v>
      </c>
      <c r="E42" s="43">
        <f>101/293</f>
        <v>0.34470989761092152</v>
      </c>
      <c r="F42" s="43">
        <v>0.37540000000000001</v>
      </c>
      <c r="G42" s="43">
        <v>0.50529999999999997</v>
      </c>
      <c r="H42" s="159">
        <f>G42/F42</f>
        <v>1.3460309003729354</v>
      </c>
    </row>
    <row r="43" spans="1:8" ht="65.25" customHeight="1" thickBot="1" x14ac:dyDescent="0.35">
      <c r="A43" s="216"/>
      <c r="B43" s="183"/>
      <c r="C43" s="221"/>
      <c r="D43" s="225"/>
      <c r="E43" s="67" t="s">
        <v>42</v>
      </c>
      <c r="F43" s="67" t="s">
        <v>81</v>
      </c>
      <c r="G43" s="67" t="s">
        <v>80</v>
      </c>
      <c r="H43" s="178"/>
    </row>
    <row r="44" spans="1:8" ht="51" customHeight="1" thickBot="1" x14ac:dyDescent="0.35">
      <c r="A44" s="216"/>
      <c r="B44" s="175" t="s">
        <v>43</v>
      </c>
      <c r="C44" s="218">
        <v>42.064999999999998</v>
      </c>
      <c r="D44" s="161" t="s">
        <v>44</v>
      </c>
      <c r="E44" s="162"/>
      <c r="F44" s="162"/>
      <c r="G44" s="162"/>
      <c r="H44" s="163"/>
    </row>
    <row r="45" spans="1:8" ht="46.5" customHeight="1" thickBot="1" x14ac:dyDescent="0.55000000000000004">
      <c r="A45" s="216"/>
      <c r="B45" s="138"/>
      <c r="C45" s="136"/>
      <c r="D45" s="167" t="s">
        <v>92</v>
      </c>
      <c r="E45" s="50">
        <v>0.97489999999999999</v>
      </c>
      <c r="F45" s="55">
        <v>1</v>
      </c>
      <c r="G45" s="50">
        <f>G46/G47</f>
        <v>0.97103655732716831</v>
      </c>
      <c r="H45" s="171">
        <f>G45/F45</f>
        <v>0.97103655732716831</v>
      </c>
    </row>
    <row r="46" spans="1:8" ht="33.75" customHeight="1" thickBot="1" x14ac:dyDescent="0.35">
      <c r="A46" s="216"/>
      <c r="B46" s="138"/>
      <c r="C46" s="136"/>
      <c r="D46" s="168"/>
      <c r="E46" s="54">
        <v>225710647</v>
      </c>
      <c r="F46" s="54"/>
      <c r="G46" s="54">
        <v>235191598</v>
      </c>
      <c r="H46" s="172"/>
    </row>
    <row r="47" spans="1:8" ht="33.75" customHeight="1" thickBot="1" x14ac:dyDescent="0.35">
      <c r="A47" s="216"/>
      <c r="B47" s="138"/>
      <c r="C47" s="136"/>
      <c r="D47" s="169"/>
      <c r="E47" s="54">
        <v>231528895</v>
      </c>
      <c r="F47" s="54"/>
      <c r="G47" s="54">
        <v>242206739</v>
      </c>
      <c r="H47" s="173"/>
    </row>
    <row r="48" spans="1:8" ht="54.75" customHeight="1" thickBot="1" x14ac:dyDescent="0.55000000000000004">
      <c r="A48" s="216"/>
      <c r="B48" s="138"/>
      <c r="C48" s="136"/>
      <c r="D48" s="146" t="s">
        <v>45</v>
      </c>
      <c r="E48" s="56">
        <v>0.55500000000000005</v>
      </c>
      <c r="F48" s="57">
        <v>1</v>
      </c>
      <c r="G48" s="50">
        <f>G49/G50</f>
        <v>0.85601928276950556</v>
      </c>
      <c r="H48" s="171">
        <f>G48/F48</f>
        <v>0.85601928276950556</v>
      </c>
    </row>
    <row r="49" spans="1:8" ht="33.75" customHeight="1" thickBot="1" x14ac:dyDescent="0.35">
      <c r="A49" s="216"/>
      <c r="B49" s="138"/>
      <c r="C49" s="136"/>
      <c r="D49" s="146"/>
      <c r="E49" s="54">
        <v>39945376</v>
      </c>
      <c r="F49" s="54"/>
      <c r="G49" s="54">
        <v>66964477</v>
      </c>
      <c r="H49" s="172"/>
    </row>
    <row r="50" spans="1:8" ht="33.75" customHeight="1" thickBot="1" x14ac:dyDescent="0.35">
      <c r="A50" s="217"/>
      <c r="B50" s="139"/>
      <c r="C50" s="137"/>
      <c r="D50" s="170"/>
      <c r="E50" s="63">
        <v>71973916</v>
      </c>
      <c r="F50" s="63"/>
      <c r="G50" s="63">
        <v>78227767</v>
      </c>
      <c r="H50" s="174"/>
    </row>
    <row r="51" spans="1:8" ht="35.25" customHeight="1" thickTop="1" thickBot="1" x14ac:dyDescent="0.35">
      <c r="A51" s="140" t="s">
        <v>82</v>
      </c>
      <c r="B51" s="138" t="s">
        <v>43</v>
      </c>
      <c r="C51" s="135">
        <v>42.064999999999998</v>
      </c>
      <c r="D51" s="164" t="s">
        <v>46</v>
      </c>
      <c r="E51" s="165"/>
      <c r="F51" s="165"/>
      <c r="G51" s="165"/>
      <c r="H51" s="166"/>
    </row>
    <row r="52" spans="1:8" ht="81.75" customHeight="1" thickBot="1" x14ac:dyDescent="0.35">
      <c r="A52" s="140"/>
      <c r="B52" s="138"/>
      <c r="C52" s="136"/>
      <c r="D52" s="65" t="s">
        <v>47</v>
      </c>
      <c r="E52" s="13">
        <v>1</v>
      </c>
      <c r="F52" s="13">
        <v>1</v>
      </c>
      <c r="G52" s="13">
        <v>1</v>
      </c>
      <c r="H52" s="14">
        <f>G52/F52</f>
        <v>1</v>
      </c>
    </row>
    <row r="53" spans="1:8" ht="81" customHeight="1" thickBot="1" x14ac:dyDescent="0.35">
      <c r="A53" s="140"/>
      <c r="B53" s="138"/>
      <c r="C53" s="136"/>
      <c r="D53" s="65" t="s">
        <v>48</v>
      </c>
      <c r="E53" s="13">
        <v>1</v>
      </c>
      <c r="F53" s="13">
        <v>1</v>
      </c>
      <c r="G53" s="13">
        <v>1</v>
      </c>
      <c r="H53" s="14">
        <f t="shared" ref="H53:H56" si="1">G53/F53</f>
        <v>1</v>
      </c>
    </row>
    <row r="54" spans="1:8" ht="71.25" customHeight="1" thickBot="1" x14ac:dyDescent="0.35">
      <c r="A54" s="140"/>
      <c r="B54" s="138"/>
      <c r="C54" s="136"/>
      <c r="D54" s="65" t="s">
        <v>49</v>
      </c>
      <c r="E54" s="13">
        <v>1</v>
      </c>
      <c r="F54" s="13">
        <v>1</v>
      </c>
      <c r="G54" s="13">
        <v>1</v>
      </c>
      <c r="H54" s="14">
        <f t="shared" si="1"/>
        <v>1</v>
      </c>
    </row>
    <row r="55" spans="1:8" ht="71.25" customHeight="1" thickBot="1" x14ac:dyDescent="0.35">
      <c r="A55" s="140"/>
      <c r="B55" s="138"/>
      <c r="C55" s="136"/>
      <c r="D55" s="65" t="s">
        <v>50</v>
      </c>
      <c r="E55" s="13">
        <v>1</v>
      </c>
      <c r="F55" s="13">
        <v>1</v>
      </c>
      <c r="G55" s="13">
        <v>1</v>
      </c>
      <c r="H55" s="14">
        <f t="shared" si="1"/>
        <v>1</v>
      </c>
    </row>
    <row r="56" spans="1:8" ht="63" customHeight="1" thickBot="1" x14ac:dyDescent="0.35">
      <c r="A56" s="141"/>
      <c r="B56" s="139"/>
      <c r="C56" s="137"/>
      <c r="D56" s="66" t="s">
        <v>51</v>
      </c>
      <c r="E56" s="15">
        <v>1</v>
      </c>
      <c r="F56" s="15">
        <v>1</v>
      </c>
      <c r="G56" s="15">
        <v>1</v>
      </c>
      <c r="H56" s="16">
        <f t="shared" si="1"/>
        <v>1</v>
      </c>
    </row>
    <row r="57" spans="1:8" ht="34.5" customHeight="1" thickTop="1" x14ac:dyDescent="0.3">
      <c r="A57" s="17" t="s">
        <v>52</v>
      </c>
      <c r="B57" s="18"/>
    </row>
    <row r="58" spans="1:8" ht="28" customHeight="1" x14ac:dyDescent="0.3">
      <c r="B58" s="18"/>
    </row>
    <row r="59" spans="1:8" ht="28" customHeight="1" x14ac:dyDescent="0.3">
      <c r="B59" s="20"/>
      <c r="C59" s="20"/>
      <c r="D59" s="20"/>
      <c r="E59" s="20"/>
      <c r="F59" s="20"/>
    </row>
    <row r="60" spans="1:8" ht="28" customHeight="1" x14ac:dyDescent="0.3">
      <c r="A60" s="19"/>
      <c r="B60" s="22"/>
      <c r="C60" s="23"/>
      <c r="D60" s="23"/>
      <c r="E60" s="23"/>
      <c r="F60" s="23"/>
      <c r="G60" s="24"/>
      <c r="H60" s="24"/>
    </row>
    <row r="61" spans="1:8" s="24" customFormat="1" ht="30" customHeight="1" x14ac:dyDescent="0.5">
      <c r="A61" s="21" t="s">
        <v>53</v>
      </c>
      <c r="B61" s="22">
        <f>AVERAGE(H13)</f>
        <v>1.0816326530612246</v>
      </c>
      <c r="C61" s="23"/>
      <c r="D61" s="23"/>
      <c r="E61" s="23"/>
      <c r="F61" s="23"/>
    </row>
    <row r="62" spans="1:8" s="24" customFormat="1" ht="30" customHeight="1" x14ac:dyDescent="0.5">
      <c r="A62" s="21" t="s">
        <v>54</v>
      </c>
      <c r="B62" s="22">
        <f>AVERAGE(H19:H26)</f>
        <v>1.0575741545612829</v>
      </c>
      <c r="C62" s="25"/>
      <c r="D62" s="26"/>
      <c r="E62" s="26"/>
      <c r="F62" s="26"/>
    </row>
    <row r="63" spans="1:8" s="24" customFormat="1" ht="30" customHeight="1" x14ac:dyDescent="0.5">
      <c r="A63" s="21" t="s">
        <v>55</v>
      </c>
      <c r="B63" s="27">
        <f>AVERAGE(H27:H38)</f>
        <v>1.0501576977690943</v>
      </c>
      <c r="C63" s="23"/>
      <c r="D63" s="26"/>
      <c r="E63" s="26"/>
      <c r="F63" s="26"/>
    </row>
    <row r="64" spans="1:8" s="24" customFormat="1" ht="30" customHeight="1" thickBot="1" x14ac:dyDescent="0.55000000000000004">
      <c r="A64" s="21" t="s">
        <v>56</v>
      </c>
      <c r="B64" s="28">
        <f>AVERAGE(H13:H38)</f>
        <v>1.0598460540079335</v>
      </c>
      <c r="C64" s="29"/>
      <c r="D64" s="30"/>
      <c r="E64" s="31"/>
      <c r="F64" s="32"/>
      <c r="G64" s="1"/>
      <c r="H64" s="1"/>
    </row>
    <row r="65" spans="1:6" ht="30" customHeight="1" thickTop="1" thickBot="1" x14ac:dyDescent="0.55000000000000004">
      <c r="A65" s="21" t="s">
        <v>57</v>
      </c>
      <c r="B65" s="33">
        <f>AVERAGE(H52:H56,H45:H49,H40:H43,H13:H38)</f>
        <v>1.0432311564805794</v>
      </c>
      <c r="C65" s="29"/>
      <c r="D65" s="30"/>
      <c r="E65" s="31"/>
      <c r="F65" s="31"/>
    </row>
    <row r="66" spans="1:6" ht="30" customHeight="1" thickTop="1" x14ac:dyDescent="0.5">
      <c r="A66" s="21" t="s">
        <v>58</v>
      </c>
      <c r="B66" s="35"/>
      <c r="C66" s="29"/>
      <c r="D66" s="30"/>
      <c r="E66" s="36"/>
      <c r="F66" s="31"/>
    </row>
    <row r="67" spans="1:6" x14ac:dyDescent="0.3">
      <c r="A67" s="34"/>
      <c r="B67" s="35"/>
      <c r="C67" s="29"/>
      <c r="D67" s="30"/>
      <c r="E67" s="36"/>
      <c r="F67" s="36"/>
    </row>
    <row r="68" spans="1:6" ht="19.5" customHeight="1" x14ac:dyDescent="0.3">
      <c r="A68" s="34"/>
      <c r="B68" s="35"/>
      <c r="C68" s="29"/>
      <c r="D68" s="30"/>
      <c r="E68" s="36"/>
      <c r="F68" s="32"/>
    </row>
    <row r="69" spans="1:6" x14ac:dyDescent="0.3">
      <c r="A69" s="34"/>
      <c r="B69" s="35"/>
      <c r="C69" s="29"/>
      <c r="D69" s="30"/>
      <c r="E69" s="36"/>
      <c r="F69" s="36"/>
    </row>
    <row r="70" spans="1:6" ht="19.5" customHeight="1" x14ac:dyDescent="0.3">
      <c r="A70" s="34"/>
      <c r="B70" s="35"/>
      <c r="C70" s="29"/>
      <c r="D70" s="30"/>
      <c r="E70" s="36"/>
      <c r="F70" s="31"/>
    </row>
    <row r="71" spans="1:6" x14ac:dyDescent="0.3">
      <c r="A71" s="34"/>
      <c r="B71" s="35"/>
      <c r="C71" s="29"/>
      <c r="D71" s="30"/>
      <c r="E71" s="36"/>
      <c r="F71" s="36"/>
    </row>
    <row r="72" spans="1:6" ht="19.5" customHeight="1" x14ac:dyDescent="0.3">
      <c r="A72" s="34"/>
      <c r="B72" s="35"/>
      <c r="C72" s="29"/>
      <c r="D72" s="30"/>
      <c r="E72" s="36"/>
      <c r="F72" s="32"/>
    </row>
    <row r="73" spans="1:6" x14ac:dyDescent="0.3">
      <c r="A73" s="34"/>
      <c r="B73" s="35"/>
      <c r="C73" s="29"/>
      <c r="D73" s="30"/>
      <c r="E73" s="37"/>
      <c r="F73" s="37"/>
    </row>
    <row r="74" spans="1:6" ht="19.5" customHeight="1" x14ac:dyDescent="0.3">
      <c r="A74" s="34"/>
      <c r="B74" s="35"/>
      <c r="C74" s="29"/>
      <c r="D74" s="30"/>
      <c r="E74" s="36"/>
      <c r="F74" s="31"/>
    </row>
    <row r="75" spans="1:6" x14ac:dyDescent="0.3">
      <c r="A75" s="34"/>
      <c r="B75" s="35"/>
      <c r="C75" s="29"/>
      <c r="D75" s="30"/>
      <c r="E75" s="36"/>
      <c r="F75" s="36"/>
    </row>
    <row r="76" spans="1:6" ht="19.5" customHeight="1" x14ac:dyDescent="0.3">
      <c r="A76" s="34"/>
      <c r="B76" s="35"/>
      <c r="C76" s="29"/>
      <c r="D76" s="30"/>
      <c r="E76" s="36"/>
      <c r="F76" s="32"/>
    </row>
    <row r="77" spans="1:6" x14ac:dyDescent="0.3">
      <c r="A77" s="34"/>
      <c r="B77" s="35"/>
      <c r="C77" s="29"/>
      <c r="D77" s="30"/>
      <c r="E77" s="36"/>
      <c r="F77" s="36"/>
    </row>
    <row r="78" spans="1:6" ht="19.5" customHeight="1" x14ac:dyDescent="0.3">
      <c r="A78" s="34"/>
      <c r="B78" s="35"/>
      <c r="C78" s="29"/>
      <c r="D78" s="30"/>
      <c r="E78" s="36"/>
      <c r="F78" s="31"/>
    </row>
    <row r="79" spans="1:6" x14ac:dyDescent="0.3">
      <c r="A79" s="34"/>
      <c r="B79" s="35"/>
      <c r="C79" s="29"/>
      <c r="D79" s="30"/>
      <c r="E79" s="36"/>
      <c r="F79" s="36"/>
    </row>
    <row r="80" spans="1:6" ht="19.5" customHeight="1" x14ac:dyDescent="0.3">
      <c r="A80" s="34"/>
      <c r="B80" s="35"/>
      <c r="C80" s="29"/>
      <c r="D80" s="30"/>
      <c r="E80" s="36"/>
      <c r="F80" s="32"/>
    </row>
    <row r="81" spans="1:6" x14ac:dyDescent="0.3">
      <c r="A81" s="34"/>
      <c r="B81" s="35"/>
      <c r="C81" s="29"/>
      <c r="D81" s="30"/>
      <c r="E81" s="36"/>
      <c r="F81" s="36"/>
    </row>
    <row r="82" spans="1:6" ht="19.5" customHeight="1" x14ac:dyDescent="0.3">
      <c r="A82" s="34"/>
      <c r="B82" s="35"/>
      <c r="C82" s="29"/>
      <c r="D82" s="30"/>
      <c r="E82" s="36"/>
      <c r="F82" s="31"/>
    </row>
    <row r="83" spans="1:6" x14ac:dyDescent="0.3">
      <c r="A83" s="34"/>
      <c r="B83" s="35"/>
      <c r="C83" s="29"/>
      <c r="D83" s="30"/>
      <c r="E83" s="36"/>
      <c r="F83" s="36"/>
    </row>
    <row r="84" spans="1:6" ht="19.5" customHeight="1" x14ac:dyDescent="0.3">
      <c r="A84" s="34"/>
    </row>
    <row r="85" spans="1:6" x14ac:dyDescent="0.3">
      <c r="A85" s="38"/>
    </row>
  </sheetData>
  <mergeCells count="65">
    <mergeCell ref="D42:D43"/>
    <mergeCell ref="H42:H43"/>
    <mergeCell ref="D11:D12"/>
    <mergeCell ref="H11:H12"/>
    <mergeCell ref="C19:C26"/>
    <mergeCell ref="H33:H34"/>
    <mergeCell ref="D35:D36"/>
    <mergeCell ref="H35:H36"/>
    <mergeCell ref="B13:B18"/>
    <mergeCell ref="C6:C12"/>
    <mergeCell ref="C13:C18"/>
    <mergeCell ref="A1:A3"/>
    <mergeCell ref="B1:H1"/>
    <mergeCell ref="B2:B4"/>
    <mergeCell ref="D2:H2"/>
    <mergeCell ref="D3:H3"/>
    <mergeCell ref="H13:H14"/>
    <mergeCell ref="D15:D16"/>
    <mergeCell ref="D17:D18"/>
    <mergeCell ref="A5:A50"/>
    <mergeCell ref="B44:B50"/>
    <mergeCell ref="C44:C50"/>
    <mergeCell ref="C40:C43"/>
    <mergeCell ref="H9:H10"/>
    <mergeCell ref="B19:B26"/>
    <mergeCell ref="H19:H20"/>
    <mergeCell ref="D21:D22"/>
    <mergeCell ref="H21:H22"/>
    <mergeCell ref="D23:D24"/>
    <mergeCell ref="H23:H24"/>
    <mergeCell ref="D25:D26"/>
    <mergeCell ref="H25:H26"/>
    <mergeCell ref="D19:D20"/>
    <mergeCell ref="H45:H47"/>
    <mergeCell ref="H48:H50"/>
    <mergeCell ref="B27:B38"/>
    <mergeCell ref="D27:D28"/>
    <mergeCell ref="H27:H28"/>
    <mergeCell ref="D29:D30"/>
    <mergeCell ref="H29:H30"/>
    <mergeCell ref="D31:D32"/>
    <mergeCell ref="H31:H32"/>
    <mergeCell ref="D33:D34"/>
    <mergeCell ref="D37:D38"/>
    <mergeCell ref="H37:H38"/>
    <mergeCell ref="B39:H39"/>
    <mergeCell ref="B40:B43"/>
    <mergeCell ref="D40:D41"/>
    <mergeCell ref="H40:H41"/>
    <mergeCell ref="C51:C56"/>
    <mergeCell ref="B51:B56"/>
    <mergeCell ref="A51:A56"/>
    <mergeCell ref="B5:H5"/>
    <mergeCell ref="D13:D14"/>
    <mergeCell ref="B6:B12"/>
    <mergeCell ref="D6:H6"/>
    <mergeCell ref="D7:D8"/>
    <mergeCell ref="H7:H8"/>
    <mergeCell ref="D9:D10"/>
    <mergeCell ref="H15:H16"/>
    <mergeCell ref="H17:H18"/>
    <mergeCell ref="D44:H44"/>
    <mergeCell ref="D51:H51"/>
    <mergeCell ref="D45:D47"/>
    <mergeCell ref="D48:D50"/>
  </mergeCells>
  <conditionalFormatting sqref="H19:H20 H40:H41 H27:H28 H45 H33:H38 H48">
    <cfRule type="cellIs" dxfId="195" priority="29" stopIfTrue="1" operator="greaterThan">
      <formula>1.1</formula>
    </cfRule>
    <cfRule type="cellIs" dxfId="194" priority="30" stopIfTrue="1" operator="between">
      <formula>0.9</formula>
      <formula>0.999</formula>
    </cfRule>
    <cfRule type="cellIs" dxfId="193" priority="31" stopIfTrue="1" operator="between">
      <formula>100%</formula>
      <formula>110%</formula>
    </cfRule>
    <cfRule type="cellIs" dxfId="192" priority="32" stopIfTrue="1" operator="lessThan">
      <formula>90%</formula>
    </cfRule>
  </conditionalFormatting>
  <conditionalFormatting sqref="H52:H56">
    <cfRule type="cellIs" dxfId="191" priority="25" operator="greaterThan">
      <formula>1.1</formula>
    </cfRule>
    <cfRule type="cellIs" dxfId="190" priority="26" operator="between">
      <formula>0.9</formula>
      <formula>0.999</formula>
    </cfRule>
    <cfRule type="cellIs" dxfId="189" priority="27" operator="between">
      <formula>100%</formula>
      <formula>110%</formula>
    </cfRule>
    <cfRule type="cellIs" dxfId="188" priority="28" operator="lessThan">
      <formula>90%</formula>
    </cfRule>
  </conditionalFormatting>
  <conditionalFormatting sqref="H13:H18">
    <cfRule type="cellIs" dxfId="187" priority="21" operator="greaterThan">
      <formula>1.1</formula>
    </cfRule>
    <cfRule type="cellIs" dxfId="186" priority="22" operator="between">
      <formula>0.9</formula>
      <formula>0.999</formula>
    </cfRule>
    <cfRule type="cellIs" dxfId="185" priority="23" operator="between">
      <formula>100%</formula>
      <formula>110%</formula>
    </cfRule>
    <cfRule type="cellIs" dxfId="184" priority="24" operator="lessThan">
      <formula>90%</formula>
    </cfRule>
  </conditionalFormatting>
  <conditionalFormatting sqref="H21:H22">
    <cfRule type="cellIs" dxfId="183" priority="17" operator="greaterThan">
      <formula>1.1</formula>
    </cfRule>
    <cfRule type="cellIs" dxfId="182" priority="18" operator="between">
      <formula>0.9</formula>
      <formula>0.999</formula>
    </cfRule>
    <cfRule type="cellIs" dxfId="181" priority="19" operator="between">
      <formula>100%</formula>
      <formula>110%</formula>
    </cfRule>
    <cfRule type="cellIs" dxfId="180" priority="20" operator="lessThan">
      <formula>90%</formula>
    </cfRule>
  </conditionalFormatting>
  <conditionalFormatting sqref="H23:H26">
    <cfRule type="cellIs" dxfId="179" priority="13" operator="greaterThan">
      <formula>1.1</formula>
    </cfRule>
    <cfRule type="cellIs" dxfId="178" priority="14" operator="between">
      <formula>0.9</formula>
      <formula>0.999</formula>
    </cfRule>
    <cfRule type="cellIs" dxfId="177" priority="15" operator="between">
      <formula>100%</formula>
      <formula>110%</formula>
    </cfRule>
    <cfRule type="cellIs" dxfId="176" priority="16" operator="lessThan">
      <formula>90%</formula>
    </cfRule>
  </conditionalFormatting>
  <conditionalFormatting sqref="H7:H12">
    <cfRule type="cellIs" dxfId="175" priority="9" operator="greaterThan">
      <formula>1.1</formula>
    </cfRule>
    <cfRule type="cellIs" dxfId="174" priority="10" operator="between">
      <formula>0.9</formula>
      <formula>0.999</formula>
    </cfRule>
    <cfRule type="cellIs" dxfId="173" priority="11" operator="between">
      <formula>100%</formula>
      <formula>110%</formula>
    </cfRule>
    <cfRule type="cellIs" dxfId="172" priority="12" operator="lessThan">
      <formula>90%</formula>
    </cfRule>
  </conditionalFormatting>
  <conditionalFormatting sqref="H29:H32">
    <cfRule type="cellIs" dxfId="171" priority="5" operator="greaterThan">
      <formula>1.1</formula>
    </cfRule>
    <cfRule type="cellIs" dxfId="170" priority="6" operator="between">
      <formula>0.9</formula>
      <formula>0.999</formula>
    </cfRule>
    <cfRule type="cellIs" dxfId="169" priority="7" operator="between">
      <formula>100%</formula>
      <formula>110%</formula>
    </cfRule>
    <cfRule type="cellIs" dxfId="168" priority="8" operator="lessThan">
      <formula>90%</formula>
    </cfRule>
  </conditionalFormatting>
  <conditionalFormatting sqref="H42:H43">
    <cfRule type="cellIs" dxfId="167" priority="1" operator="greaterThan">
      <formula>1.1</formula>
    </cfRule>
    <cfRule type="cellIs" dxfId="166" priority="2" operator="between">
      <formula>0.9</formula>
      <formula>0.999</formula>
    </cfRule>
    <cfRule type="cellIs" dxfId="165" priority="3" operator="between">
      <formula>100%</formula>
      <formula>110%</formula>
    </cfRule>
    <cfRule type="cellIs" dxfId="164" priority="4" operator="lessThan">
      <formula>90%</formula>
    </cfRule>
  </conditionalFormatting>
  <printOptions horizontalCentered="1"/>
  <pageMargins left="0.7" right="0.7" top="0.75" bottom="0.75" header="0.3" footer="0.3"/>
  <pageSetup paperSize="9" scale="29" fitToHeight="0" orientation="portrait" horizontalDpi="4294967292" r:id="rId1"/>
  <rowBreaks count="1" manualBreakCount="1">
    <brk id="50"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4"/>
  <sheetViews>
    <sheetView view="pageBreakPreview" zoomScale="60" zoomScaleNormal="50" workbookViewId="0">
      <selection activeCell="A4" sqref="A4"/>
    </sheetView>
  </sheetViews>
  <sheetFormatPr defaultColWidth="9.1796875" defaultRowHeight="15" x14ac:dyDescent="0.3"/>
  <cols>
    <col min="1" max="1" width="31.81640625" style="1" customWidth="1"/>
    <col min="2" max="2" width="43.26953125" style="1" customWidth="1"/>
    <col min="3" max="3" width="29.54296875" style="1" customWidth="1"/>
    <col min="4" max="4" width="46.7265625" style="1" customWidth="1"/>
    <col min="5" max="6" width="39.453125" style="1" customWidth="1"/>
    <col min="7" max="7" width="39.54296875" style="1" customWidth="1"/>
    <col min="8" max="8" width="21.1796875" style="1" customWidth="1"/>
    <col min="9" max="16384" width="9.1796875" style="1"/>
  </cols>
  <sheetData>
    <row r="1" spans="1:8" ht="96" customHeight="1" thickTop="1" thickBot="1" x14ac:dyDescent="0.35">
      <c r="A1" s="200" t="s">
        <v>0</v>
      </c>
      <c r="B1" s="203"/>
      <c r="C1" s="204"/>
      <c r="D1" s="204"/>
      <c r="E1" s="204"/>
      <c r="F1" s="204"/>
      <c r="G1" s="204"/>
      <c r="H1" s="205"/>
    </row>
    <row r="2" spans="1:8" ht="30" customHeight="1" thickBot="1" x14ac:dyDescent="0.4">
      <c r="A2" s="201"/>
      <c r="B2" s="206" t="s">
        <v>1</v>
      </c>
      <c r="C2" s="2" t="s">
        <v>2</v>
      </c>
      <c r="D2" s="209" t="s">
        <v>3</v>
      </c>
      <c r="E2" s="210"/>
      <c r="F2" s="210"/>
      <c r="G2" s="210"/>
      <c r="H2" s="211"/>
    </row>
    <row r="3" spans="1:8" ht="30" customHeight="1" thickTop="1" thickBot="1" x14ac:dyDescent="0.4">
      <c r="A3" s="202"/>
      <c r="B3" s="207"/>
      <c r="C3" s="3" t="s">
        <v>4</v>
      </c>
      <c r="D3" s="212" t="s">
        <v>5</v>
      </c>
      <c r="E3" s="213"/>
      <c r="F3" s="213"/>
      <c r="G3" s="213"/>
      <c r="H3" s="214"/>
    </row>
    <row r="4" spans="1:8" ht="84" customHeight="1" thickTop="1" thickBot="1" x14ac:dyDescent="0.35">
      <c r="A4" s="95" t="s">
        <v>6</v>
      </c>
      <c r="B4" s="208"/>
      <c r="C4" s="5" t="s">
        <v>93</v>
      </c>
      <c r="D4" s="6" t="s">
        <v>8</v>
      </c>
      <c r="E4" s="7" t="s">
        <v>11</v>
      </c>
      <c r="F4" s="7" t="s">
        <v>94</v>
      </c>
      <c r="G4" s="8" t="s">
        <v>95</v>
      </c>
      <c r="H4" s="9" t="s">
        <v>12</v>
      </c>
    </row>
    <row r="5" spans="1:8" ht="40" customHeight="1" thickTop="1" thickBot="1" x14ac:dyDescent="0.35">
      <c r="A5" s="215" t="s">
        <v>127</v>
      </c>
      <c r="B5" s="142" t="s">
        <v>13</v>
      </c>
      <c r="C5" s="143"/>
      <c r="D5" s="143"/>
      <c r="E5" s="143"/>
      <c r="F5" s="143"/>
      <c r="G5" s="143"/>
      <c r="H5" s="144"/>
    </row>
    <row r="6" spans="1:8" ht="40" customHeight="1" thickTop="1" thickBot="1" x14ac:dyDescent="0.35">
      <c r="A6" s="216"/>
      <c r="B6" s="147" t="s">
        <v>59</v>
      </c>
      <c r="C6" s="82">
        <v>110.542</v>
      </c>
      <c r="D6" s="149" t="s">
        <v>60</v>
      </c>
      <c r="E6" s="150"/>
      <c r="F6" s="150"/>
      <c r="G6" s="150"/>
      <c r="H6" s="151"/>
    </row>
    <row r="7" spans="1:8" ht="40" customHeight="1" thickBot="1" x14ac:dyDescent="0.55000000000000004">
      <c r="A7" s="216"/>
      <c r="B7" s="148"/>
      <c r="C7" s="83"/>
      <c r="D7" s="229" t="s">
        <v>15</v>
      </c>
      <c r="E7" s="59">
        <v>734</v>
      </c>
      <c r="F7" s="60">
        <v>550</v>
      </c>
      <c r="G7" s="59">
        <v>953</v>
      </c>
      <c r="H7" s="154">
        <f>G7/F7</f>
        <v>1.7327272727272727</v>
      </c>
    </row>
    <row r="8" spans="1:8" ht="30.75" customHeight="1" thickBot="1" x14ac:dyDescent="0.35">
      <c r="A8" s="216"/>
      <c r="B8" s="148"/>
      <c r="C8" s="83"/>
      <c r="D8" s="230"/>
      <c r="E8" s="58" t="s">
        <v>16</v>
      </c>
      <c r="F8" s="58" t="s">
        <v>16</v>
      </c>
      <c r="G8" s="58" t="s">
        <v>16</v>
      </c>
      <c r="H8" s="155"/>
    </row>
    <row r="9" spans="1:8" ht="40" customHeight="1" thickBot="1" x14ac:dyDescent="0.55000000000000004">
      <c r="A9" s="216"/>
      <c r="B9" s="148"/>
      <c r="C9" s="83"/>
      <c r="D9" s="231" t="s">
        <v>61</v>
      </c>
      <c r="E9" s="61">
        <v>0.64580000000000004</v>
      </c>
      <c r="F9" s="61">
        <v>0.56000000000000005</v>
      </c>
      <c r="G9" s="61">
        <f>833/953</f>
        <v>0.87408184679958023</v>
      </c>
      <c r="H9" s="223">
        <f>G9/F9</f>
        <v>1.560860440713536</v>
      </c>
    </row>
    <row r="10" spans="1:8" ht="48.75" customHeight="1" thickBot="1" x14ac:dyDescent="0.35">
      <c r="A10" s="216"/>
      <c r="B10" s="148"/>
      <c r="C10" s="83"/>
      <c r="D10" s="230"/>
      <c r="E10" s="58" t="s">
        <v>68</v>
      </c>
      <c r="F10" s="58" t="s">
        <v>16</v>
      </c>
      <c r="G10" s="58" t="s">
        <v>108</v>
      </c>
      <c r="H10" s="223"/>
    </row>
    <row r="11" spans="1:8" ht="45" customHeight="1" x14ac:dyDescent="0.5">
      <c r="A11" s="216"/>
      <c r="B11" s="148"/>
      <c r="C11" s="83"/>
      <c r="D11" s="229" t="s">
        <v>96</v>
      </c>
      <c r="E11" s="61">
        <v>0.98719999999999997</v>
      </c>
      <c r="F11" s="61">
        <v>0.9</v>
      </c>
      <c r="G11" s="61">
        <f>75.92/84.16</f>
        <v>0.90209125475285179</v>
      </c>
      <c r="H11" s="157">
        <f t="shared" ref="H11" si="0">G11/F11</f>
        <v>1.0023236163920575</v>
      </c>
    </row>
    <row r="12" spans="1:8" ht="86.25" customHeight="1" thickBot="1" x14ac:dyDescent="0.35">
      <c r="A12" s="216"/>
      <c r="B12" s="148"/>
      <c r="C12" s="83"/>
      <c r="D12" s="231"/>
      <c r="E12" s="58" t="s">
        <v>69</v>
      </c>
      <c r="F12" s="70" t="s">
        <v>91</v>
      </c>
      <c r="G12" s="58" t="s">
        <v>109</v>
      </c>
      <c r="H12" s="158"/>
    </row>
    <row r="13" spans="1:8" ht="32.25" customHeight="1" thickBot="1" x14ac:dyDescent="0.35">
      <c r="A13" s="216"/>
      <c r="B13" s="148"/>
      <c r="C13" s="83"/>
      <c r="D13" s="232" t="s">
        <v>97</v>
      </c>
      <c r="E13" s="233"/>
      <c r="F13" s="233"/>
      <c r="G13" s="233"/>
      <c r="H13" s="234"/>
    </row>
    <row r="14" spans="1:8" ht="45" customHeight="1" thickBot="1" x14ac:dyDescent="0.55000000000000004">
      <c r="A14" s="216"/>
      <c r="B14" s="148"/>
      <c r="C14" s="83"/>
      <c r="D14" s="229" t="s">
        <v>98</v>
      </c>
      <c r="E14" s="61"/>
      <c r="F14" s="61">
        <v>0.1</v>
      </c>
      <c r="G14" s="61">
        <v>1</v>
      </c>
      <c r="H14" s="223">
        <f t="shared" ref="H14" si="1">G14/F14</f>
        <v>10</v>
      </c>
    </row>
    <row r="15" spans="1:8" ht="30" customHeight="1" thickBot="1" x14ac:dyDescent="0.35">
      <c r="A15" s="216"/>
      <c r="B15" s="148"/>
      <c r="C15" s="83"/>
      <c r="D15" s="231"/>
      <c r="E15" s="58"/>
      <c r="F15" s="58"/>
      <c r="G15" s="58" t="s">
        <v>110</v>
      </c>
      <c r="H15" s="223"/>
    </row>
    <row r="16" spans="1:8" ht="40.5" customHeight="1" thickBot="1" x14ac:dyDescent="0.55000000000000004">
      <c r="A16" s="216"/>
      <c r="B16" s="148"/>
      <c r="C16" s="83"/>
      <c r="D16" s="229" t="s">
        <v>99</v>
      </c>
      <c r="E16" s="61"/>
      <c r="F16" s="61">
        <v>0.66</v>
      </c>
      <c r="G16" s="61">
        <v>0</v>
      </c>
      <c r="H16" s="223">
        <f t="shared" ref="H16" si="2">G16/F16</f>
        <v>0</v>
      </c>
    </row>
    <row r="17" spans="1:8" ht="47.25" customHeight="1" thickBot="1" x14ac:dyDescent="0.35">
      <c r="A17" s="216"/>
      <c r="B17" s="148"/>
      <c r="C17" s="83"/>
      <c r="D17" s="231"/>
      <c r="E17" s="58"/>
      <c r="F17" s="58"/>
      <c r="G17" s="58" t="s">
        <v>111</v>
      </c>
      <c r="H17" s="223"/>
    </row>
    <row r="18" spans="1:8" ht="48.75" customHeight="1" x14ac:dyDescent="0.5">
      <c r="A18" s="216"/>
      <c r="B18" s="148"/>
      <c r="C18" s="83"/>
      <c r="D18" s="229" t="s">
        <v>100</v>
      </c>
      <c r="E18" s="61"/>
      <c r="F18" s="61">
        <v>0.87</v>
      </c>
      <c r="G18" s="61">
        <f>899/953</f>
        <v>0.94333683105981114</v>
      </c>
      <c r="H18" s="157">
        <f t="shared" ref="H18" si="3">G18/F18</f>
        <v>1.0842952081147255</v>
      </c>
    </row>
    <row r="19" spans="1:8" ht="48.75" customHeight="1" thickBot="1" x14ac:dyDescent="0.35">
      <c r="A19" s="216"/>
      <c r="B19" s="148"/>
      <c r="C19" s="84"/>
      <c r="D19" s="231"/>
      <c r="E19" s="58"/>
      <c r="F19" s="58"/>
      <c r="G19" s="58" t="s">
        <v>112</v>
      </c>
      <c r="H19" s="158"/>
    </row>
    <row r="20" spans="1:8" ht="43.5" customHeight="1" x14ac:dyDescent="0.6">
      <c r="A20" s="216"/>
      <c r="B20" s="175" t="s">
        <v>14</v>
      </c>
      <c r="C20" s="85">
        <v>1.119</v>
      </c>
      <c r="D20" s="235" t="s">
        <v>15</v>
      </c>
      <c r="E20" s="44">
        <v>53</v>
      </c>
      <c r="F20" s="45">
        <v>52</v>
      </c>
      <c r="G20" s="44">
        <v>99</v>
      </c>
      <c r="H20" s="159">
        <f>G20/F20</f>
        <v>1.9038461538461537</v>
      </c>
    </row>
    <row r="21" spans="1:8" ht="34.5" customHeight="1" thickBot="1" x14ac:dyDescent="0.35">
      <c r="A21" s="216"/>
      <c r="B21" s="138"/>
      <c r="C21" s="86"/>
      <c r="D21" s="236"/>
      <c r="E21" s="47" t="s">
        <v>16</v>
      </c>
      <c r="F21" s="47" t="s">
        <v>16</v>
      </c>
      <c r="G21" s="47" t="s">
        <v>16</v>
      </c>
      <c r="H21" s="160"/>
    </row>
    <row r="22" spans="1:8" ht="47.25" customHeight="1" x14ac:dyDescent="0.5">
      <c r="A22" s="216"/>
      <c r="B22" s="138"/>
      <c r="C22" s="86"/>
      <c r="D22" s="237" t="s">
        <v>128</v>
      </c>
      <c r="E22" s="53"/>
      <c r="F22" s="49">
        <v>0.91</v>
      </c>
      <c r="G22" s="53">
        <f>91/99</f>
        <v>0.91919191919191923</v>
      </c>
      <c r="H22" s="157">
        <f>G22/F22</f>
        <v>1.0101010101010102</v>
      </c>
    </row>
    <row r="23" spans="1:8" ht="49.5" customHeight="1" thickBot="1" x14ac:dyDescent="0.35">
      <c r="A23" s="216"/>
      <c r="B23" s="138"/>
      <c r="C23" s="86"/>
      <c r="D23" s="238"/>
      <c r="E23" s="41"/>
      <c r="F23" s="47" t="s">
        <v>16</v>
      </c>
      <c r="G23" s="41" t="s">
        <v>114</v>
      </c>
      <c r="H23" s="158"/>
    </row>
    <row r="24" spans="1:8" ht="54" customHeight="1" x14ac:dyDescent="0.5">
      <c r="A24" s="216"/>
      <c r="B24" s="138"/>
      <c r="C24" s="86"/>
      <c r="D24" s="237" t="s">
        <v>129</v>
      </c>
      <c r="E24" s="53"/>
      <c r="F24" s="71">
        <v>0.88500000000000001</v>
      </c>
      <c r="G24" s="53">
        <f>188/189</f>
        <v>0.99470899470899465</v>
      </c>
      <c r="H24" s="159">
        <f>G24/F24</f>
        <v>1.1239649657728754</v>
      </c>
    </row>
    <row r="25" spans="1:8" ht="39.75" customHeight="1" thickBot="1" x14ac:dyDescent="0.35">
      <c r="A25" s="216"/>
      <c r="B25" s="193"/>
      <c r="C25" s="87"/>
      <c r="D25" s="238"/>
      <c r="E25" s="41"/>
      <c r="F25" s="47" t="s">
        <v>83</v>
      </c>
      <c r="G25" s="47" t="s">
        <v>113</v>
      </c>
      <c r="H25" s="160"/>
    </row>
    <row r="26" spans="1:8" ht="47.25" customHeight="1" x14ac:dyDescent="0.5">
      <c r="A26" s="216"/>
      <c r="B26" s="187" t="s">
        <v>17</v>
      </c>
      <c r="C26" s="92">
        <v>10.593</v>
      </c>
      <c r="D26" s="239" t="s">
        <v>101</v>
      </c>
      <c r="E26" s="59"/>
      <c r="F26" s="60">
        <v>56</v>
      </c>
      <c r="G26" s="59">
        <v>57</v>
      </c>
      <c r="H26" s="188">
        <f>G26/F26</f>
        <v>1.0178571428571428</v>
      </c>
    </row>
    <row r="27" spans="1:8" ht="44.25" customHeight="1" thickBot="1" x14ac:dyDescent="0.35">
      <c r="A27" s="216"/>
      <c r="B27" s="148"/>
      <c r="C27" s="93"/>
      <c r="D27" s="240"/>
      <c r="E27" s="58"/>
      <c r="F27" s="58" t="s">
        <v>19</v>
      </c>
      <c r="G27" s="58" t="s">
        <v>19</v>
      </c>
      <c r="H27" s="189"/>
    </row>
    <row r="28" spans="1:8" ht="36.75" customHeight="1" x14ac:dyDescent="0.5">
      <c r="A28" s="216"/>
      <c r="B28" s="148"/>
      <c r="C28" s="93"/>
      <c r="D28" s="229" t="s">
        <v>20</v>
      </c>
      <c r="E28" s="61">
        <v>1</v>
      </c>
      <c r="F28" s="61">
        <v>1</v>
      </c>
      <c r="G28" s="61">
        <v>1</v>
      </c>
      <c r="H28" s="157">
        <f>G28/F28</f>
        <v>1</v>
      </c>
    </row>
    <row r="29" spans="1:8" ht="51.75" customHeight="1" thickBot="1" x14ac:dyDescent="0.35">
      <c r="A29" s="216"/>
      <c r="B29" s="148"/>
      <c r="C29" s="93"/>
      <c r="D29" s="230"/>
      <c r="E29" s="62" t="s">
        <v>118</v>
      </c>
      <c r="F29" s="58" t="s">
        <v>84</v>
      </c>
      <c r="G29" s="58" t="s">
        <v>117</v>
      </c>
      <c r="H29" s="190"/>
    </row>
    <row r="30" spans="1:8" ht="48" customHeight="1" x14ac:dyDescent="0.5">
      <c r="A30" s="216"/>
      <c r="B30" s="148"/>
      <c r="C30" s="93"/>
      <c r="D30" s="229" t="s">
        <v>22</v>
      </c>
      <c r="E30" s="61">
        <v>0.34210000000000002</v>
      </c>
      <c r="F30" s="61">
        <v>0.31</v>
      </c>
      <c r="G30" s="61">
        <f>11/29</f>
        <v>0.37931034482758619</v>
      </c>
      <c r="H30" s="159">
        <f>G30/F30</f>
        <v>1.2235817575083425</v>
      </c>
    </row>
    <row r="31" spans="1:8" ht="51" customHeight="1" thickBot="1" x14ac:dyDescent="0.35">
      <c r="A31" s="216"/>
      <c r="B31" s="148"/>
      <c r="C31" s="93"/>
      <c r="D31" s="231"/>
      <c r="E31" s="62" t="s">
        <v>119</v>
      </c>
      <c r="F31" s="58" t="s">
        <v>85</v>
      </c>
      <c r="G31" s="58" t="s">
        <v>116</v>
      </c>
      <c r="H31" s="178"/>
    </row>
    <row r="32" spans="1:8" ht="46.5" customHeight="1" x14ac:dyDescent="0.5">
      <c r="A32" s="216"/>
      <c r="B32" s="148"/>
      <c r="C32" s="93"/>
      <c r="D32" s="229" t="s">
        <v>23</v>
      </c>
      <c r="E32" s="61">
        <f>47/47</f>
        <v>1</v>
      </c>
      <c r="F32" s="61">
        <v>1</v>
      </c>
      <c r="G32" s="61">
        <v>1</v>
      </c>
      <c r="H32" s="157">
        <f>G32/F32</f>
        <v>1</v>
      </c>
    </row>
    <row r="33" spans="1:8" ht="54.75" customHeight="1" thickBot="1" x14ac:dyDescent="0.35">
      <c r="A33" s="216"/>
      <c r="B33" s="148"/>
      <c r="C33" s="94"/>
      <c r="D33" s="231"/>
      <c r="E33" s="62" t="s">
        <v>74</v>
      </c>
      <c r="F33" s="58" t="s">
        <v>86</v>
      </c>
      <c r="G33" s="58" t="s">
        <v>115</v>
      </c>
      <c r="H33" s="190"/>
    </row>
    <row r="34" spans="1:8" ht="42" customHeight="1" x14ac:dyDescent="0.5">
      <c r="A34" s="216"/>
      <c r="B34" s="175" t="s">
        <v>25</v>
      </c>
      <c r="C34" s="72">
        <v>4.5449999999999999</v>
      </c>
      <c r="D34" s="237" t="s">
        <v>102</v>
      </c>
      <c r="E34" s="48">
        <v>3154</v>
      </c>
      <c r="F34" s="48">
        <v>3180</v>
      </c>
      <c r="G34" s="48">
        <v>3243</v>
      </c>
      <c r="H34" s="176">
        <f>G34/F34</f>
        <v>1.019811320754717</v>
      </c>
    </row>
    <row r="35" spans="1:8" ht="38.25" customHeight="1" thickBot="1" x14ac:dyDescent="0.35">
      <c r="A35" s="216"/>
      <c r="B35" s="138"/>
      <c r="C35" s="73"/>
      <c r="D35" s="238"/>
      <c r="E35" s="41" t="s">
        <v>27</v>
      </c>
      <c r="F35" s="41" t="s">
        <v>27</v>
      </c>
      <c r="G35" s="41" t="s">
        <v>27</v>
      </c>
      <c r="H35" s="177"/>
    </row>
    <row r="36" spans="1:8" ht="39.75" customHeight="1" x14ac:dyDescent="0.5">
      <c r="A36" s="216"/>
      <c r="B36" s="138"/>
      <c r="C36" s="73"/>
      <c r="D36" s="235" t="s">
        <v>28</v>
      </c>
      <c r="E36" s="42">
        <v>0.90200000000000002</v>
      </c>
      <c r="F36" s="50">
        <v>0.82499999999999996</v>
      </c>
      <c r="G36" s="42">
        <f>2891/3358</f>
        <v>0.8609291244788565</v>
      </c>
      <c r="H36" s="176">
        <f t="shared" ref="H36" si="4">G36/F36</f>
        <v>1.0435504539137654</v>
      </c>
    </row>
    <row r="37" spans="1:8" ht="48" customHeight="1" thickBot="1" x14ac:dyDescent="0.35">
      <c r="A37" s="216"/>
      <c r="B37" s="138"/>
      <c r="C37" s="73"/>
      <c r="D37" s="236"/>
      <c r="E37" s="41" t="s">
        <v>75</v>
      </c>
      <c r="F37" s="41" t="s">
        <v>89</v>
      </c>
      <c r="G37" s="41" t="s">
        <v>124</v>
      </c>
      <c r="H37" s="177"/>
    </row>
    <row r="38" spans="1:8" ht="39.75" customHeight="1" x14ac:dyDescent="0.5">
      <c r="A38" s="216"/>
      <c r="B38" s="138"/>
      <c r="C38" s="73"/>
      <c r="D38" s="237" t="s">
        <v>30</v>
      </c>
      <c r="E38" s="50">
        <v>0.98</v>
      </c>
      <c r="F38" s="50">
        <v>0.9</v>
      </c>
      <c r="G38" s="50">
        <f>1195/1284</f>
        <v>0.93068535825545173</v>
      </c>
      <c r="H38" s="176">
        <f t="shared" ref="H38" si="5">G38/F38</f>
        <v>1.0340948425060574</v>
      </c>
    </row>
    <row r="39" spans="1:8" ht="54.75" customHeight="1" thickBot="1" x14ac:dyDescent="0.35">
      <c r="A39" s="216"/>
      <c r="B39" s="138"/>
      <c r="C39" s="73"/>
      <c r="D39" s="241"/>
      <c r="E39" s="41" t="s">
        <v>76</v>
      </c>
      <c r="F39" s="41" t="s">
        <v>90</v>
      </c>
      <c r="G39" s="41" t="s">
        <v>123</v>
      </c>
      <c r="H39" s="177"/>
    </row>
    <row r="40" spans="1:8" ht="39.75" customHeight="1" x14ac:dyDescent="0.5">
      <c r="A40" s="216"/>
      <c r="B40" s="138"/>
      <c r="C40" s="73"/>
      <c r="D40" s="237" t="s">
        <v>32</v>
      </c>
      <c r="E40" s="50">
        <v>0.76959999999999995</v>
      </c>
      <c r="F40" s="50">
        <v>0.80500000000000005</v>
      </c>
      <c r="G40" s="50">
        <f>3358/4127</f>
        <v>0.81366610128422578</v>
      </c>
      <c r="H40" s="176">
        <f>G40/F40</f>
        <v>1.0107653432102184</v>
      </c>
    </row>
    <row r="41" spans="1:8" ht="53.25" customHeight="1" thickBot="1" x14ac:dyDescent="0.35">
      <c r="A41" s="216"/>
      <c r="B41" s="138"/>
      <c r="C41" s="73"/>
      <c r="D41" s="241"/>
      <c r="E41" s="41" t="s">
        <v>77</v>
      </c>
      <c r="F41" s="41" t="s">
        <v>86</v>
      </c>
      <c r="G41" s="41" t="s">
        <v>122</v>
      </c>
      <c r="H41" s="177"/>
    </row>
    <row r="42" spans="1:8" ht="38.25" customHeight="1" x14ac:dyDescent="0.5">
      <c r="A42" s="216"/>
      <c r="B42" s="138"/>
      <c r="C42" s="73"/>
      <c r="D42" s="237" t="s">
        <v>103</v>
      </c>
      <c r="E42" s="50">
        <v>0.77100000000000002</v>
      </c>
      <c r="F42" s="50">
        <v>0.80500000000000005</v>
      </c>
      <c r="G42" s="50">
        <f>1284/1487</f>
        <v>0.86348352387357097</v>
      </c>
      <c r="H42" s="176">
        <f>G42/F42</f>
        <v>1.072650340215616</v>
      </c>
    </row>
    <row r="43" spans="1:8" ht="64.5" customHeight="1" thickBot="1" x14ac:dyDescent="0.35">
      <c r="A43" s="216"/>
      <c r="B43" s="138"/>
      <c r="C43" s="73"/>
      <c r="D43" s="241"/>
      <c r="E43" s="41" t="s">
        <v>78</v>
      </c>
      <c r="F43" s="41" t="s">
        <v>87</v>
      </c>
      <c r="G43" s="41" t="s">
        <v>121</v>
      </c>
      <c r="H43" s="177"/>
    </row>
    <row r="44" spans="1:8" ht="49.5" customHeight="1" x14ac:dyDescent="0.5">
      <c r="A44" s="216"/>
      <c r="B44" s="138"/>
      <c r="C44" s="73"/>
      <c r="D44" s="237" t="s">
        <v>36</v>
      </c>
      <c r="E44" s="50">
        <v>0.87419999999999998</v>
      </c>
      <c r="F44" s="50">
        <v>0.88</v>
      </c>
      <c r="G44" s="50">
        <v>1</v>
      </c>
      <c r="H44" s="159">
        <f>G44/F44</f>
        <v>1.1363636363636365</v>
      </c>
    </row>
    <row r="45" spans="1:8" ht="59.25" customHeight="1" thickBot="1" x14ac:dyDescent="0.35">
      <c r="A45" s="216"/>
      <c r="B45" s="138"/>
      <c r="C45" s="74"/>
      <c r="D45" s="241"/>
      <c r="E45" s="47" t="s">
        <v>79</v>
      </c>
      <c r="F45" s="47" t="s">
        <v>88</v>
      </c>
      <c r="G45" s="47" t="s">
        <v>120</v>
      </c>
      <c r="H45" s="178"/>
    </row>
    <row r="46" spans="1:8" ht="42" customHeight="1" thickTop="1" thickBot="1" x14ac:dyDescent="0.35">
      <c r="A46" s="216"/>
      <c r="B46" s="180" t="s">
        <v>38</v>
      </c>
      <c r="C46" s="181"/>
      <c r="D46" s="181"/>
      <c r="E46" s="181"/>
      <c r="F46" s="181"/>
      <c r="G46" s="181"/>
      <c r="H46" s="182"/>
    </row>
    <row r="47" spans="1:8" ht="54.75" customHeight="1" thickTop="1" x14ac:dyDescent="0.5">
      <c r="A47" s="216"/>
      <c r="B47" s="183" t="s">
        <v>39</v>
      </c>
      <c r="C47" s="89">
        <v>9.0039999999999996</v>
      </c>
      <c r="D47" s="243" t="s">
        <v>131</v>
      </c>
      <c r="E47" s="52">
        <v>1</v>
      </c>
      <c r="F47" s="52">
        <v>1</v>
      </c>
      <c r="G47" s="52">
        <v>1</v>
      </c>
      <c r="H47" s="186">
        <f>G47/F47</f>
        <v>1</v>
      </c>
    </row>
    <row r="48" spans="1:8" ht="45" customHeight="1" thickBot="1" x14ac:dyDescent="0.35">
      <c r="A48" s="216"/>
      <c r="B48" s="183"/>
      <c r="C48" s="90"/>
      <c r="D48" s="244"/>
      <c r="E48" s="68"/>
      <c r="F48" s="68"/>
      <c r="G48" s="68"/>
      <c r="H48" s="172"/>
    </row>
    <row r="49" spans="1:8" ht="37.5" customHeight="1" x14ac:dyDescent="0.5">
      <c r="A49" s="216"/>
      <c r="B49" s="183"/>
      <c r="C49" s="90"/>
      <c r="D49" s="245" t="s">
        <v>41</v>
      </c>
      <c r="E49" s="43">
        <v>0.50529999999999997</v>
      </c>
      <c r="F49" s="43">
        <v>0.51</v>
      </c>
      <c r="G49" s="43">
        <f>188/322</f>
        <v>0.58385093167701863</v>
      </c>
      <c r="H49" s="159">
        <f>G49/F49</f>
        <v>1.144805748386311</v>
      </c>
    </row>
    <row r="50" spans="1:8" ht="54" customHeight="1" thickBot="1" x14ac:dyDescent="0.35">
      <c r="A50" s="216"/>
      <c r="B50" s="183"/>
      <c r="C50" s="91"/>
      <c r="D50" s="246"/>
      <c r="E50" s="67" t="s">
        <v>80</v>
      </c>
      <c r="F50" s="67" t="s">
        <v>107</v>
      </c>
      <c r="G50" s="67" t="s">
        <v>106</v>
      </c>
      <c r="H50" s="178"/>
    </row>
    <row r="51" spans="1:8" ht="39.75" customHeight="1" thickBot="1" x14ac:dyDescent="0.35">
      <c r="A51" s="216"/>
      <c r="B51" s="175" t="s">
        <v>43</v>
      </c>
      <c r="C51" s="88">
        <v>62.908999999999999</v>
      </c>
      <c r="D51" s="161" t="s">
        <v>44</v>
      </c>
      <c r="E51" s="162"/>
      <c r="F51" s="162"/>
      <c r="G51" s="162"/>
      <c r="H51" s="163"/>
    </row>
    <row r="52" spans="1:8" ht="46.5" customHeight="1" thickBot="1" x14ac:dyDescent="0.55000000000000004">
      <c r="A52" s="216"/>
      <c r="B52" s="138"/>
      <c r="C52" s="80"/>
      <c r="D52" s="237" t="s">
        <v>92</v>
      </c>
      <c r="E52" s="50">
        <f>E53/E54</f>
        <v>0.97103655732716831</v>
      </c>
      <c r="F52" s="55">
        <v>1</v>
      </c>
      <c r="G52" s="50">
        <f>G53/G54</f>
        <v>0.97252109566110312</v>
      </c>
      <c r="H52" s="171">
        <f>G52/F52</f>
        <v>0.97252109566110312</v>
      </c>
    </row>
    <row r="53" spans="1:8" ht="30" customHeight="1" thickBot="1" x14ac:dyDescent="0.35">
      <c r="A53" s="216"/>
      <c r="B53" s="138"/>
      <c r="C53" s="80"/>
      <c r="D53" s="241"/>
      <c r="E53" s="54">
        <v>235191598</v>
      </c>
      <c r="F53" s="54"/>
      <c r="G53" s="54">
        <v>129778170</v>
      </c>
      <c r="H53" s="172"/>
    </row>
    <row r="54" spans="1:8" ht="30" customHeight="1" thickBot="1" x14ac:dyDescent="0.35">
      <c r="A54" s="216"/>
      <c r="B54" s="138"/>
      <c r="C54" s="80"/>
      <c r="D54" s="238"/>
      <c r="E54" s="54">
        <v>242206739</v>
      </c>
      <c r="F54" s="54"/>
      <c r="G54" s="54">
        <v>133445095</v>
      </c>
      <c r="H54" s="173"/>
    </row>
    <row r="55" spans="1:8" ht="45.75" customHeight="1" thickBot="1" x14ac:dyDescent="0.55000000000000004">
      <c r="A55" s="216"/>
      <c r="B55" s="138"/>
      <c r="C55" s="80"/>
      <c r="D55" s="237" t="s">
        <v>45</v>
      </c>
      <c r="E55" s="50">
        <f>E56/E57</f>
        <v>0.85601928276950556</v>
      </c>
      <c r="F55" s="57">
        <v>1</v>
      </c>
      <c r="G55" s="50">
        <f>G56/G57</f>
        <v>0.77232758020859749</v>
      </c>
      <c r="H55" s="171">
        <f>G55/F55</f>
        <v>0.77232758020859749</v>
      </c>
    </row>
    <row r="56" spans="1:8" ht="30" customHeight="1" thickBot="1" x14ac:dyDescent="0.35">
      <c r="A56" s="216"/>
      <c r="B56" s="138"/>
      <c r="C56" s="80"/>
      <c r="D56" s="241"/>
      <c r="E56" s="54">
        <v>66964477</v>
      </c>
      <c r="F56" s="54"/>
      <c r="G56" s="54">
        <v>100231260</v>
      </c>
      <c r="H56" s="172"/>
    </row>
    <row r="57" spans="1:8" ht="30" customHeight="1" thickBot="1" x14ac:dyDescent="0.35">
      <c r="A57" s="217"/>
      <c r="B57" s="139"/>
      <c r="C57" s="81"/>
      <c r="D57" s="242"/>
      <c r="E57" s="63">
        <v>78227767</v>
      </c>
      <c r="F57" s="63"/>
      <c r="G57" s="63">
        <v>129778170</v>
      </c>
      <c r="H57" s="174"/>
    </row>
    <row r="58" spans="1:8" ht="35.25" customHeight="1" thickTop="1" thickBot="1" x14ac:dyDescent="0.35">
      <c r="A58" s="140" t="s">
        <v>127</v>
      </c>
      <c r="B58" s="138" t="s">
        <v>43</v>
      </c>
      <c r="C58" s="69"/>
      <c r="D58" s="164" t="s">
        <v>46</v>
      </c>
      <c r="E58" s="165"/>
      <c r="F58" s="165"/>
      <c r="G58" s="165"/>
      <c r="H58" s="166"/>
    </row>
    <row r="59" spans="1:8" ht="72.75" customHeight="1" thickBot="1" x14ac:dyDescent="0.35">
      <c r="A59" s="140"/>
      <c r="B59" s="138"/>
      <c r="C59" s="69"/>
      <c r="D59" s="79" t="s">
        <v>47</v>
      </c>
      <c r="E59" s="13">
        <v>1</v>
      </c>
      <c r="F59" s="13">
        <v>1</v>
      </c>
      <c r="G59" s="13">
        <v>1</v>
      </c>
      <c r="H59" s="14">
        <f>G59/F59</f>
        <v>1</v>
      </c>
    </row>
    <row r="60" spans="1:8" ht="72.75" customHeight="1" thickBot="1" x14ac:dyDescent="0.35">
      <c r="A60" s="140"/>
      <c r="B60" s="138"/>
      <c r="C60" s="75"/>
      <c r="D60" s="79" t="s">
        <v>130</v>
      </c>
      <c r="E60" s="13">
        <v>1</v>
      </c>
      <c r="F60" s="13">
        <v>1</v>
      </c>
      <c r="G60" s="13">
        <v>1</v>
      </c>
      <c r="H60" s="14">
        <f t="shared" ref="H60:H65" si="6">G60/F60</f>
        <v>1</v>
      </c>
    </row>
    <row r="61" spans="1:8" ht="72.75" customHeight="1" thickBot="1" x14ac:dyDescent="0.35">
      <c r="A61" s="140"/>
      <c r="B61" s="138"/>
      <c r="C61" s="75"/>
      <c r="D61" s="79" t="s">
        <v>49</v>
      </c>
      <c r="E61" s="13">
        <v>1</v>
      </c>
      <c r="F61" s="13">
        <v>1</v>
      </c>
      <c r="G61" s="13">
        <v>1</v>
      </c>
      <c r="H61" s="14">
        <f t="shared" si="6"/>
        <v>1</v>
      </c>
    </row>
    <row r="62" spans="1:8" ht="72.75" customHeight="1" thickBot="1" x14ac:dyDescent="0.35">
      <c r="A62" s="140"/>
      <c r="B62" s="138"/>
      <c r="C62" s="75"/>
      <c r="D62" s="77" t="s">
        <v>104</v>
      </c>
      <c r="E62" s="13"/>
      <c r="F62" s="13">
        <v>1</v>
      </c>
      <c r="G62" s="13">
        <v>1</v>
      </c>
      <c r="H62" s="14">
        <f t="shared" si="6"/>
        <v>1</v>
      </c>
    </row>
    <row r="63" spans="1:8" ht="72.75" customHeight="1" thickBot="1" x14ac:dyDescent="0.35">
      <c r="A63" s="140"/>
      <c r="B63" s="138"/>
      <c r="C63" s="75"/>
      <c r="D63" s="77" t="s">
        <v>126</v>
      </c>
      <c r="E63" s="13"/>
      <c r="F63" s="13">
        <v>1</v>
      </c>
      <c r="G63" s="13">
        <v>1</v>
      </c>
      <c r="H63" s="14">
        <f t="shared" si="6"/>
        <v>1</v>
      </c>
    </row>
    <row r="64" spans="1:8" ht="72.75" customHeight="1" thickBot="1" x14ac:dyDescent="0.35">
      <c r="A64" s="140"/>
      <c r="B64" s="138"/>
      <c r="C64" s="75"/>
      <c r="D64" s="77" t="s">
        <v>125</v>
      </c>
      <c r="E64" s="13">
        <v>1</v>
      </c>
      <c r="F64" s="13">
        <v>1</v>
      </c>
      <c r="G64" s="13">
        <v>1</v>
      </c>
      <c r="H64" s="14">
        <f t="shared" si="6"/>
        <v>1</v>
      </c>
    </row>
    <row r="65" spans="1:8" ht="72.75" customHeight="1" thickBot="1" x14ac:dyDescent="0.35">
      <c r="A65" s="141"/>
      <c r="B65" s="139"/>
      <c r="C65" s="76"/>
      <c r="D65" s="78" t="s">
        <v>105</v>
      </c>
      <c r="E65" s="15">
        <v>1</v>
      </c>
      <c r="F65" s="15">
        <v>1</v>
      </c>
      <c r="G65" s="15">
        <v>1</v>
      </c>
      <c r="H65" s="16">
        <f t="shared" si="6"/>
        <v>1</v>
      </c>
    </row>
    <row r="66" spans="1:8" ht="34.5" customHeight="1" thickTop="1" x14ac:dyDescent="0.3">
      <c r="A66" s="17" t="s">
        <v>52</v>
      </c>
      <c r="B66" s="18"/>
    </row>
    <row r="67" spans="1:8" ht="28" customHeight="1" x14ac:dyDescent="0.3">
      <c r="B67" s="18"/>
    </row>
    <row r="68" spans="1:8" ht="28" customHeight="1" x14ac:dyDescent="0.3">
      <c r="B68" s="20"/>
      <c r="C68" s="20"/>
      <c r="D68" s="20"/>
      <c r="E68" s="20"/>
      <c r="F68" s="20"/>
    </row>
    <row r="69" spans="1:8" ht="28" customHeight="1" x14ac:dyDescent="0.3">
      <c r="A69" s="19"/>
      <c r="B69" s="22"/>
      <c r="C69" s="23"/>
      <c r="D69" s="23"/>
      <c r="E69" s="23"/>
      <c r="F69" s="23"/>
      <c r="G69" s="24"/>
      <c r="H69" s="24"/>
    </row>
    <row r="70" spans="1:8" s="24" customFormat="1" ht="30" customHeight="1" x14ac:dyDescent="0.5">
      <c r="A70" s="21" t="s">
        <v>53</v>
      </c>
      <c r="B70" s="22">
        <f>AVERAGE(H20)</f>
        <v>1.9038461538461537</v>
      </c>
      <c r="C70" s="23"/>
      <c r="D70" s="23"/>
      <c r="E70" s="23"/>
      <c r="F70" s="23"/>
    </row>
    <row r="71" spans="1:8" s="24" customFormat="1" ht="30" customHeight="1" x14ac:dyDescent="0.5">
      <c r="A71" s="21" t="s">
        <v>54</v>
      </c>
      <c r="B71" s="22">
        <f>AVERAGE(H26:H33)</f>
        <v>1.0603597250913714</v>
      </c>
      <c r="C71" s="25"/>
      <c r="D71" s="26"/>
      <c r="E71" s="26"/>
      <c r="F71" s="26"/>
    </row>
    <row r="72" spans="1:8" s="24" customFormat="1" ht="30" customHeight="1" x14ac:dyDescent="0.5">
      <c r="A72" s="21" t="s">
        <v>55</v>
      </c>
      <c r="B72" s="27">
        <f>AVERAGE(H34:H45)</f>
        <v>1.0528726561606685</v>
      </c>
      <c r="C72" s="23"/>
      <c r="D72" s="26"/>
      <c r="E72" s="26"/>
      <c r="F72" s="26"/>
    </row>
    <row r="73" spans="1:8" s="24" customFormat="1" ht="30" customHeight="1" thickBot="1" x14ac:dyDescent="0.55000000000000004">
      <c r="A73" s="21" t="s">
        <v>56</v>
      </c>
      <c r="B73" s="28">
        <f>AVERAGE(H20:H45)</f>
        <v>1.1228143820807335</v>
      </c>
      <c r="C73" s="29"/>
      <c r="D73" s="30"/>
      <c r="E73" s="31"/>
      <c r="F73" s="32"/>
      <c r="G73" s="1"/>
      <c r="H73" s="1"/>
    </row>
    <row r="74" spans="1:8" ht="30" customHeight="1" thickTop="1" thickBot="1" x14ac:dyDescent="0.55000000000000004">
      <c r="A74" s="21" t="s">
        <v>57</v>
      </c>
      <c r="B74" s="33">
        <f>AVERAGE(H59:H65,H52:H56,H47:H50,H20:H45)</f>
        <v>1.0619267246377311</v>
      </c>
      <c r="C74" s="29"/>
      <c r="D74" s="30"/>
      <c r="E74" s="31"/>
      <c r="F74" s="31"/>
    </row>
    <row r="75" spans="1:8" ht="30" customHeight="1" thickTop="1" x14ac:dyDescent="0.5">
      <c r="A75" s="21" t="s">
        <v>58</v>
      </c>
      <c r="B75" s="35"/>
      <c r="C75" s="29"/>
      <c r="D75" s="30"/>
      <c r="E75" s="36"/>
      <c r="F75" s="31"/>
    </row>
    <row r="76" spans="1:8" x14ac:dyDescent="0.3">
      <c r="A76" s="34"/>
      <c r="B76" s="35"/>
      <c r="C76" s="29"/>
      <c r="D76" s="30"/>
      <c r="E76" s="36"/>
      <c r="F76" s="36"/>
    </row>
    <row r="77" spans="1:8" ht="19.5" customHeight="1" x14ac:dyDescent="0.3">
      <c r="A77" s="34"/>
      <c r="B77" s="35"/>
      <c r="C77" s="29"/>
      <c r="D77" s="30"/>
      <c r="E77" s="36"/>
      <c r="F77" s="32"/>
    </row>
    <row r="78" spans="1:8" x14ac:dyDescent="0.3">
      <c r="A78" s="34"/>
      <c r="B78" s="35"/>
      <c r="C78" s="29"/>
      <c r="D78" s="30"/>
      <c r="E78" s="36"/>
      <c r="F78" s="36"/>
    </row>
    <row r="79" spans="1:8" ht="19.5" customHeight="1" x14ac:dyDescent="0.3">
      <c r="A79" s="34"/>
      <c r="B79" s="35"/>
      <c r="C79" s="29"/>
      <c r="D79" s="30"/>
      <c r="E79" s="36"/>
      <c r="F79" s="31"/>
    </row>
    <row r="80" spans="1:8" x14ac:dyDescent="0.3">
      <c r="A80" s="34"/>
      <c r="B80" s="35"/>
      <c r="C80" s="29"/>
      <c r="D80" s="30"/>
      <c r="E80" s="36"/>
      <c r="F80" s="36"/>
    </row>
    <row r="81" spans="1:6" ht="19.5" customHeight="1" x14ac:dyDescent="0.3">
      <c r="A81" s="34"/>
      <c r="B81" s="35"/>
      <c r="C81" s="29"/>
      <c r="D81" s="30"/>
      <c r="E81" s="36"/>
      <c r="F81" s="32"/>
    </row>
    <row r="82" spans="1:6" x14ac:dyDescent="0.3">
      <c r="A82" s="34"/>
      <c r="B82" s="35"/>
      <c r="C82" s="29"/>
      <c r="D82" s="30"/>
      <c r="E82" s="37"/>
      <c r="F82" s="37"/>
    </row>
    <row r="83" spans="1:6" ht="19.5" customHeight="1" x14ac:dyDescent="0.3">
      <c r="A83" s="34"/>
      <c r="B83" s="35"/>
      <c r="C83" s="29"/>
      <c r="D83" s="30"/>
      <c r="E83" s="36"/>
      <c r="F83" s="31"/>
    </row>
    <row r="84" spans="1:6" x14ac:dyDescent="0.3">
      <c r="A84" s="34"/>
      <c r="B84" s="35"/>
      <c r="C84" s="29"/>
      <c r="D84" s="30"/>
      <c r="E84" s="36"/>
      <c r="F84" s="36"/>
    </row>
    <row r="85" spans="1:6" ht="19.5" customHeight="1" x14ac:dyDescent="0.3">
      <c r="A85" s="34"/>
      <c r="B85" s="35"/>
      <c r="C85" s="29"/>
      <c r="D85" s="30"/>
      <c r="E85" s="36"/>
      <c r="F85" s="32"/>
    </row>
    <row r="86" spans="1:6" x14ac:dyDescent="0.3">
      <c r="A86" s="34"/>
      <c r="B86" s="35"/>
      <c r="C86" s="29"/>
      <c r="D86" s="30"/>
      <c r="E86" s="36"/>
      <c r="F86" s="36"/>
    </row>
    <row r="87" spans="1:6" ht="19.5" customHeight="1" x14ac:dyDescent="0.3">
      <c r="A87" s="34"/>
      <c r="B87" s="35"/>
      <c r="C87" s="29"/>
      <c r="D87" s="30"/>
      <c r="E87" s="36"/>
      <c r="F87" s="31"/>
    </row>
    <row r="88" spans="1:6" x14ac:dyDescent="0.3">
      <c r="A88" s="34"/>
      <c r="B88" s="35"/>
      <c r="C88" s="29"/>
      <c r="D88" s="30"/>
      <c r="E88" s="36"/>
      <c r="F88" s="36"/>
    </row>
    <row r="89" spans="1:6" ht="19.5" customHeight="1" x14ac:dyDescent="0.3">
      <c r="A89" s="34"/>
      <c r="B89" s="35"/>
      <c r="C89" s="29"/>
      <c r="D89" s="30"/>
      <c r="E89" s="36"/>
      <c r="F89" s="32"/>
    </row>
    <row r="90" spans="1:6" x14ac:dyDescent="0.3">
      <c r="A90" s="34"/>
      <c r="B90" s="35"/>
      <c r="C90" s="29"/>
      <c r="D90" s="30"/>
      <c r="E90" s="36"/>
      <c r="F90" s="36"/>
    </row>
    <row r="91" spans="1:6" ht="19.5" customHeight="1" x14ac:dyDescent="0.3">
      <c r="A91" s="34"/>
      <c r="B91" s="35"/>
      <c r="C91" s="29"/>
      <c r="D91" s="30"/>
      <c r="E91" s="36"/>
      <c r="F91" s="31"/>
    </row>
    <row r="92" spans="1:6" x14ac:dyDescent="0.3">
      <c r="A92" s="34"/>
      <c r="B92" s="35"/>
      <c r="C92" s="29"/>
      <c r="D92" s="30"/>
      <c r="E92" s="36"/>
      <c r="F92" s="36"/>
    </row>
    <row r="93" spans="1:6" ht="19.5" customHeight="1" x14ac:dyDescent="0.3">
      <c r="A93" s="34"/>
    </row>
    <row r="94" spans="1:6" x14ac:dyDescent="0.3">
      <c r="A94" s="38"/>
    </row>
  </sheetData>
  <mergeCells count="66">
    <mergeCell ref="B5:H5"/>
    <mergeCell ref="B6:B19"/>
    <mergeCell ref="D6:H6"/>
    <mergeCell ref="D58:H58"/>
    <mergeCell ref="D51:H51"/>
    <mergeCell ref="D52:D54"/>
    <mergeCell ref="H52:H54"/>
    <mergeCell ref="D55:D57"/>
    <mergeCell ref="H55:H57"/>
    <mergeCell ref="D44:D45"/>
    <mergeCell ref="H44:H45"/>
    <mergeCell ref="B46:H46"/>
    <mergeCell ref="B47:B50"/>
    <mergeCell ref="D47:D48"/>
    <mergeCell ref="H47:H48"/>
    <mergeCell ref="D49:D50"/>
    <mergeCell ref="H49:H50"/>
    <mergeCell ref="B34:B45"/>
    <mergeCell ref="D34:D35"/>
    <mergeCell ref="H34:H35"/>
    <mergeCell ref="D36:D37"/>
    <mergeCell ref="H36:H37"/>
    <mergeCell ref="D38:D39"/>
    <mergeCell ref="H38:H39"/>
    <mergeCell ref="D40:D41"/>
    <mergeCell ref="H40:H41"/>
    <mergeCell ref="D42:D43"/>
    <mergeCell ref="H42:H43"/>
    <mergeCell ref="B26:B33"/>
    <mergeCell ref="D26:D27"/>
    <mergeCell ref="H26:H27"/>
    <mergeCell ref="D28:D29"/>
    <mergeCell ref="H28:H29"/>
    <mergeCell ref="D30:D31"/>
    <mergeCell ref="H30:H31"/>
    <mergeCell ref="D32:D33"/>
    <mergeCell ref="H32:H33"/>
    <mergeCell ref="B20:B25"/>
    <mergeCell ref="D20:D21"/>
    <mergeCell ref="H20:H21"/>
    <mergeCell ref="D22:D23"/>
    <mergeCell ref="H22:H23"/>
    <mergeCell ref="D24:D25"/>
    <mergeCell ref="H24:H25"/>
    <mergeCell ref="H11:H12"/>
    <mergeCell ref="D14:D15"/>
    <mergeCell ref="H14:H15"/>
    <mergeCell ref="D13:H13"/>
    <mergeCell ref="D16:D17"/>
    <mergeCell ref="H16:H17"/>
    <mergeCell ref="A58:A65"/>
    <mergeCell ref="A5:A57"/>
    <mergeCell ref="B58:B65"/>
    <mergeCell ref="B51:B57"/>
    <mergeCell ref="A1:A3"/>
    <mergeCell ref="B1:H1"/>
    <mergeCell ref="B2:B4"/>
    <mergeCell ref="D2:H2"/>
    <mergeCell ref="D3:H3"/>
    <mergeCell ref="D7:D8"/>
    <mergeCell ref="H7:H8"/>
    <mergeCell ref="D9:D10"/>
    <mergeCell ref="H9:H10"/>
    <mergeCell ref="D18:D19"/>
    <mergeCell ref="H18:H19"/>
    <mergeCell ref="D11:D12"/>
  </mergeCells>
  <conditionalFormatting sqref="H26:H27 H47:H48 H52 H55 H34:H43">
    <cfRule type="cellIs" dxfId="163" priority="57" stopIfTrue="1" operator="greaterThan">
      <formula>1.1</formula>
    </cfRule>
    <cfRule type="cellIs" dxfId="162" priority="58" stopIfTrue="1" operator="between">
      <formula>0.9</formula>
      <formula>0.999</formula>
    </cfRule>
    <cfRule type="cellIs" dxfId="161" priority="59" stopIfTrue="1" operator="between">
      <formula>100%</formula>
      <formula>110%</formula>
    </cfRule>
    <cfRule type="cellIs" dxfId="160" priority="60" stopIfTrue="1" operator="lessThan">
      <formula>90%</formula>
    </cfRule>
  </conditionalFormatting>
  <conditionalFormatting sqref="H59:H65">
    <cfRule type="cellIs" dxfId="159" priority="53" operator="greaterThan">
      <formula>1.1</formula>
    </cfRule>
    <cfRule type="cellIs" dxfId="158" priority="54" operator="between">
      <formula>0.9</formula>
      <formula>0.999</formula>
    </cfRule>
    <cfRule type="cellIs" dxfId="157" priority="55" operator="between">
      <formula>100%</formula>
      <formula>110%</formula>
    </cfRule>
    <cfRule type="cellIs" dxfId="156" priority="56" operator="lessThan">
      <formula>90%</formula>
    </cfRule>
  </conditionalFormatting>
  <conditionalFormatting sqref="H20:H25">
    <cfRule type="cellIs" dxfId="155" priority="49" operator="greaterThan">
      <formula>1.1</formula>
    </cfRule>
    <cfRule type="cellIs" dxfId="154" priority="50" operator="between">
      <formula>0.9</formula>
      <formula>0.999</formula>
    </cfRule>
    <cfRule type="cellIs" dxfId="153" priority="51" operator="between">
      <formula>100%</formula>
      <formula>110%</formula>
    </cfRule>
    <cfRule type="cellIs" dxfId="152" priority="52" operator="lessThan">
      <formula>90%</formula>
    </cfRule>
  </conditionalFormatting>
  <conditionalFormatting sqref="H28:H29">
    <cfRule type="cellIs" dxfId="151" priority="45" operator="greaterThan">
      <formula>1.1</formula>
    </cfRule>
    <cfRule type="cellIs" dxfId="150" priority="46" operator="between">
      <formula>0.9</formula>
      <formula>0.999</formula>
    </cfRule>
    <cfRule type="cellIs" dxfId="149" priority="47" operator="between">
      <formula>100%</formula>
      <formula>110%</formula>
    </cfRule>
    <cfRule type="cellIs" dxfId="148" priority="48" operator="lessThan">
      <formula>90%</formula>
    </cfRule>
  </conditionalFormatting>
  <conditionalFormatting sqref="H30:H33">
    <cfRule type="cellIs" dxfId="147" priority="41" operator="greaterThan">
      <formula>1.1</formula>
    </cfRule>
    <cfRule type="cellIs" dxfId="146" priority="42" operator="between">
      <formula>0.9</formula>
      <formula>0.999</formula>
    </cfRule>
    <cfRule type="cellIs" dxfId="145" priority="43" operator="between">
      <formula>100%</formula>
      <formula>110%</formula>
    </cfRule>
    <cfRule type="cellIs" dxfId="144" priority="44" operator="lessThan">
      <formula>90%</formula>
    </cfRule>
  </conditionalFormatting>
  <conditionalFormatting sqref="H7:H10">
    <cfRule type="cellIs" dxfId="143" priority="37" operator="greaterThan">
      <formula>1.1</formula>
    </cfRule>
    <cfRule type="cellIs" dxfId="142" priority="38" operator="between">
      <formula>0.9</formula>
      <formula>0.999</formula>
    </cfRule>
    <cfRule type="cellIs" dxfId="141" priority="39" operator="between">
      <formula>100%</formula>
      <formula>110%</formula>
    </cfRule>
    <cfRule type="cellIs" dxfId="140" priority="40" operator="lessThan">
      <formula>90%</formula>
    </cfRule>
  </conditionalFormatting>
  <conditionalFormatting sqref="H49:H50">
    <cfRule type="cellIs" dxfId="139" priority="29" operator="greaterThan">
      <formula>1.1</formula>
    </cfRule>
    <cfRule type="cellIs" dxfId="138" priority="30" operator="between">
      <formula>0.9</formula>
      <formula>0.999</formula>
    </cfRule>
    <cfRule type="cellIs" dxfId="137" priority="31" operator="between">
      <formula>100%</formula>
      <formula>110%</formula>
    </cfRule>
    <cfRule type="cellIs" dxfId="136" priority="32" operator="lessThan">
      <formula>90%</formula>
    </cfRule>
  </conditionalFormatting>
  <conditionalFormatting sqref="H14:H15">
    <cfRule type="cellIs" dxfId="135" priority="21" operator="greaterThan">
      <formula>1.1</formula>
    </cfRule>
    <cfRule type="cellIs" dxfId="134" priority="22" operator="between">
      <formula>0.9</formula>
      <formula>0.999</formula>
    </cfRule>
    <cfRule type="cellIs" dxfId="133" priority="23" operator="between">
      <formula>100%</formula>
      <formula>110%</formula>
    </cfRule>
    <cfRule type="cellIs" dxfId="132" priority="24" operator="lessThan">
      <formula>90%</formula>
    </cfRule>
  </conditionalFormatting>
  <conditionalFormatting sqref="H16:H17">
    <cfRule type="cellIs" dxfId="131" priority="13" operator="greaterThan">
      <formula>1.1</formula>
    </cfRule>
    <cfRule type="cellIs" dxfId="130" priority="14" operator="between">
      <formula>0.9</formula>
      <formula>0.999</formula>
    </cfRule>
    <cfRule type="cellIs" dxfId="129" priority="15" operator="between">
      <formula>100%</formula>
      <formula>110%</formula>
    </cfRule>
    <cfRule type="cellIs" dxfId="128" priority="16" operator="lessThan">
      <formula>90%</formula>
    </cfRule>
  </conditionalFormatting>
  <conditionalFormatting sqref="H11:H12">
    <cfRule type="cellIs" dxfId="127" priority="9" operator="greaterThan">
      <formula>1.1</formula>
    </cfRule>
    <cfRule type="cellIs" dxfId="126" priority="10" operator="between">
      <formula>0.9</formula>
      <formula>0.999</formula>
    </cfRule>
    <cfRule type="cellIs" dxfId="125" priority="11" operator="between">
      <formula>100%</formula>
      <formula>110%</formula>
    </cfRule>
    <cfRule type="cellIs" dxfId="124" priority="12" operator="lessThan">
      <formula>90%</formula>
    </cfRule>
  </conditionalFormatting>
  <conditionalFormatting sqref="H18:H19">
    <cfRule type="cellIs" dxfId="123" priority="5" operator="greaterThan">
      <formula>1.1</formula>
    </cfRule>
    <cfRule type="cellIs" dxfId="122" priority="6" operator="between">
      <formula>0.9</formula>
      <formula>0.999</formula>
    </cfRule>
    <cfRule type="cellIs" dxfId="121" priority="7" operator="between">
      <formula>100%</formula>
      <formula>110%</formula>
    </cfRule>
    <cfRule type="cellIs" dxfId="120" priority="8" operator="lessThan">
      <formula>90%</formula>
    </cfRule>
  </conditionalFormatting>
  <conditionalFormatting sqref="H44:H45">
    <cfRule type="cellIs" dxfId="119" priority="1" operator="greaterThan">
      <formula>1.1</formula>
    </cfRule>
    <cfRule type="cellIs" dxfId="118" priority="2" operator="between">
      <formula>0.9</formula>
      <formula>0.999</formula>
    </cfRule>
    <cfRule type="cellIs" dxfId="117" priority="3" operator="between">
      <formula>100%</formula>
      <formula>110%</formula>
    </cfRule>
    <cfRule type="cellIs" dxfId="116" priority="4" operator="lessThan">
      <formula>90%</formula>
    </cfRule>
  </conditionalFormatting>
  <printOptions horizontalCentered="1"/>
  <pageMargins left="0.7" right="0.7" top="0.6" bottom="0.6" header="0.3" footer="0.3"/>
  <pageSetup paperSize="9" scale="30" fitToHeight="0" orientation="portrait" horizontalDpi="1200" verticalDpi="1200" r:id="rId1"/>
  <rowBreaks count="1" manualBreakCount="1">
    <brk id="57"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view="pageBreakPreview" zoomScale="60" zoomScaleNormal="50" workbookViewId="0">
      <selection activeCell="A4" sqref="A4"/>
    </sheetView>
  </sheetViews>
  <sheetFormatPr defaultColWidth="9.1796875" defaultRowHeight="15" x14ac:dyDescent="0.3"/>
  <cols>
    <col min="1" max="1" width="31.81640625" style="1" customWidth="1"/>
    <col min="2" max="2" width="43.26953125" style="1" customWidth="1"/>
    <col min="3" max="3" width="29.54296875" style="1" customWidth="1"/>
    <col min="4" max="4" width="46.7265625" style="1" customWidth="1"/>
    <col min="5" max="6" width="39.453125" style="1" customWidth="1"/>
    <col min="7" max="7" width="39.54296875" style="1" customWidth="1"/>
    <col min="8" max="8" width="21.1796875" style="1" customWidth="1"/>
    <col min="9" max="16384" width="9.1796875" style="1"/>
  </cols>
  <sheetData>
    <row r="1" spans="1:8" ht="96" customHeight="1" thickTop="1" thickBot="1" x14ac:dyDescent="0.35">
      <c r="A1" s="200" t="s">
        <v>0</v>
      </c>
      <c r="B1" s="203"/>
      <c r="C1" s="204"/>
      <c r="D1" s="204"/>
      <c r="E1" s="204"/>
      <c r="F1" s="204"/>
      <c r="G1" s="204"/>
      <c r="H1" s="205"/>
    </row>
    <row r="2" spans="1:8" ht="30" customHeight="1" thickBot="1" x14ac:dyDescent="0.4">
      <c r="A2" s="201"/>
      <c r="B2" s="206" t="s">
        <v>1</v>
      </c>
      <c r="C2" s="2" t="s">
        <v>2</v>
      </c>
      <c r="D2" s="209" t="s">
        <v>3</v>
      </c>
      <c r="E2" s="210"/>
      <c r="F2" s="210"/>
      <c r="G2" s="210"/>
      <c r="H2" s="211"/>
    </row>
    <row r="3" spans="1:8" ht="30" customHeight="1" thickTop="1" thickBot="1" x14ac:dyDescent="0.4">
      <c r="A3" s="202"/>
      <c r="B3" s="207"/>
      <c r="C3" s="3" t="s">
        <v>4</v>
      </c>
      <c r="D3" s="212" t="s">
        <v>5</v>
      </c>
      <c r="E3" s="213"/>
      <c r="F3" s="213"/>
      <c r="G3" s="213"/>
      <c r="H3" s="214"/>
    </row>
    <row r="4" spans="1:8" ht="84" customHeight="1" thickTop="1" thickBot="1" x14ac:dyDescent="0.35">
      <c r="A4" s="108" t="s">
        <v>180</v>
      </c>
      <c r="B4" s="208"/>
      <c r="C4" s="5" t="s">
        <v>93</v>
      </c>
      <c r="D4" s="6" t="s">
        <v>8</v>
      </c>
      <c r="E4" s="7" t="s">
        <v>184</v>
      </c>
      <c r="F4" s="7" t="s">
        <v>185</v>
      </c>
      <c r="G4" s="8" t="s">
        <v>186</v>
      </c>
      <c r="H4" s="9" t="s">
        <v>12</v>
      </c>
    </row>
    <row r="5" spans="1:8" ht="40" customHeight="1" thickTop="1" thickBot="1" x14ac:dyDescent="0.35">
      <c r="A5" s="215" t="s">
        <v>127</v>
      </c>
      <c r="B5" s="142" t="s">
        <v>132</v>
      </c>
      <c r="C5" s="143"/>
      <c r="D5" s="143"/>
      <c r="E5" s="143"/>
      <c r="F5" s="143"/>
      <c r="G5" s="143"/>
      <c r="H5" s="144"/>
    </row>
    <row r="6" spans="1:8" ht="40" customHeight="1" thickTop="1" thickBot="1" x14ac:dyDescent="0.35">
      <c r="A6" s="216"/>
      <c r="B6" s="147" t="s">
        <v>176</v>
      </c>
      <c r="C6" s="111">
        <v>110.542</v>
      </c>
      <c r="D6" s="272" t="s">
        <v>133</v>
      </c>
      <c r="E6" s="273"/>
      <c r="F6" s="273"/>
      <c r="G6" s="273"/>
      <c r="H6" s="274"/>
    </row>
    <row r="7" spans="1:8" ht="39.75" customHeight="1" thickBot="1" x14ac:dyDescent="0.55000000000000004">
      <c r="A7" s="216"/>
      <c r="B7" s="148"/>
      <c r="C7" s="112"/>
      <c r="D7" s="266" t="s">
        <v>151</v>
      </c>
      <c r="E7" s="96">
        <v>0.5</v>
      </c>
      <c r="F7" s="97">
        <v>0.51</v>
      </c>
      <c r="G7" s="96">
        <f>333/534</f>
        <v>0.6235955056179775</v>
      </c>
      <c r="H7" s="154">
        <f>G7/F7</f>
        <v>1.222736285525446</v>
      </c>
    </row>
    <row r="8" spans="1:8" ht="50.25" customHeight="1" thickBot="1" x14ac:dyDescent="0.35">
      <c r="A8" s="216"/>
      <c r="B8" s="148"/>
      <c r="C8" s="112"/>
      <c r="D8" s="267"/>
      <c r="E8" s="58"/>
      <c r="F8" s="58"/>
      <c r="G8" s="58" t="s">
        <v>154</v>
      </c>
      <c r="H8" s="155"/>
    </row>
    <row r="9" spans="1:8" ht="40" customHeight="1" thickBot="1" x14ac:dyDescent="0.55000000000000004">
      <c r="A9" s="216"/>
      <c r="B9" s="148"/>
      <c r="C9" s="112"/>
      <c r="D9" s="266" t="s">
        <v>152</v>
      </c>
      <c r="E9" s="61">
        <v>0.6</v>
      </c>
      <c r="F9" s="61">
        <v>0.61</v>
      </c>
      <c r="G9" s="61">
        <f>535/727</f>
        <v>0.73590096286107287</v>
      </c>
      <c r="H9" s="223">
        <f>G9/F9</f>
        <v>1.206395021083726</v>
      </c>
    </row>
    <row r="10" spans="1:8" ht="48.75" customHeight="1" thickBot="1" x14ac:dyDescent="0.35">
      <c r="A10" s="216"/>
      <c r="B10" s="148"/>
      <c r="C10" s="112"/>
      <c r="D10" s="268"/>
      <c r="E10" s="58"/>
      <c r="F10" s="58"/>
      <c r="G10" s="58" t="s">
        <v>155</v>
      </c>
      <c r="H10" s="223"/>
    </row>
    <row r="11" spans="1:8" ht="39.75" customHeight="1" thickBot="1" x14ac:dyDescent="0.35">
      <c r="A11" s="216"/>
      <c r="B11" s="148"/>
      <c r="C11" s="112"/>
      <c r="D11" s="263" t="s">
        <v>134</v>
      </c>
      <c r="E11" s="264"/>
      <c r="F11" s="264"/>
      <c r="G11" s="264"/>
      <c r="H11" s="265"/>
    </row>
    <row r="12" spans="1:8" ht="45" customHeight="1" thickBot="1" x14ac:dyDescent="0.55000000000000004">
      <c r="A12" s="216"/>
      <c r="B12" s="148"/>
      <c r="C12" s="112"/>
      <c r="D12" s="266" t="s">
        <v>147</v>
      </c>
      <c r="E12" s="61">
        <v>0.6</v>
      </c>
      <c r="F12" s="61">
        <v>0.61</v>
      </c>
      <c r="G12" s="61">
        <f>3612/4091</f>
        <v>0.88291371302859933</v>
      </c>
      <c r="H12" s="223">
        <f t="shared" ref="H12" si="0">G12/F12</f>
        <v>1.447399529555081</v>
      </c>
    </row>
    <row r="13" spans="1:8" ht="49.5" customHeight="1" thickBot="1" x14ac:dyDescent="0.35">
      <c r="A13" s="216"/>
      <c r="B13" s="148"/>
      <c r="C13" s="112"/>
      <c r="D13" s="268"/>
      <c r="E13" s="58"/>
      <c r="F13" s="58"/>
      <c r="G13" s="58" t="s">
        <v>156</v>
      </c>
      <c r="H13" s="223"/>
    </row>
    <row r="14" spans="1:8" ht="40.5" customHeight="1" thickBot="1" x14ac:dyDescent="0.55000000000000004">
      <c r="A14" s="216"/>
      <c r="B14" s="148"/>
      <c r="C14" s="112"/>
      <c r="D14" s="266" t="s">
        <v>148</v>
      </c>
      <c r="E14" s="61">
        <v>0.75</v>
      </c>
      <c r="F14" s="61">
        <v>0.76</v>
      </c>
      <c r="G14" s="61">
        <f>15/16</f>
        <v>0.9375</v>
      </c>
      <c r="H14" s="223">
        <f t="shared" ref="H14" si="1">G14/F14</f>
        <v>1.2335526315789473</v>
      </c>
    </row>
    <row r="15" spans="1:8" ht="47.25" customHeight="1" thickBot="1" x14ac:dyDescent="0.35">
      <c r="A15" s="216"/>
      <c r="B15" s="148"/>
      <c r="C15" s="112"/>
      <c r="D15" s="268"/>
      <c r="E15" s="58"/>
      <c r="F15" s="58"/>
      <c r="G15" s="58" t="s">
        <v>157</v>
      </c>
      <c r="H15" s="223"/>
    </row>
    <row r="16" spans="1:8" ht="39.75" customHeight="1" thickBot="1" x14ac:dyDescent="0.35">
      <c r="A16" s="216"/>
      <c r="B16" s="138" t="s">
        <v>177</v>
      </c>
      <c r="C16" s="113">
        <v>1.119</v>
      </c>
      <c r="D16" s="259" t="s">
        <v>133</v>
      </c>
      <c r="E16" s="260"/>
      <c r="F16" s="260"/>
      <c r="G16" s="260"/>
      <c r="H16" s="261"/>
    </row>
    <row r="17" spans="1:8" ht="39.75" customHeight="1" thickBot="1" x14ac:dyDescent="0.35">
      <c r="A17" s="216"/>
      <c r="B17" s="138"/>
      <c r="C17" s="114"/>
      <c r="D17" s="269" t="s">
        <v>143</v>
      </c>
      <c r="E17" s="270"/>
      <c r="F17" s="270"/>
      <c r="G17" s="270"/>
      <c r="H17" s="271"/>
    </row>
    <row r="18" spans="1:8" ht="39.75" customHeight="1" x14ac:dyDescent="0.6">
      <c r="A18" s="216"/>
      <c r="B18" s="138"/>
      <c r="C18" s="114"/>
      <c r="D18" s="255" t="s">
        <v>144</v>
      </c>
      <c r="E18" s="121">
        <v>0.15</v>
      </c>
      <c r="F18" s="98">
        <v>0.16</v>
      </c>
      <c r="G18" s="103">
        <f>12/51</f>
        <v>0.23529411764705882</v>
      </c>
      <c r="H18" s="159">
        <f>G18/F18</f>
        <v>1.4705882352941175</v>
      </c>
    </row>
    <row r="19" spans="1:8" ht="50.25" customHeight="1" thickBot="1" x14ac:dyDescent="0.35">
      <c r="A19" s="216"/>
      <c r="B19" s="138"/>
      <c r="C19" s="114"/>
      <c r="D19" s="256"/>
      <c r="E19" s="47"/>
      <c r="F19" s="47"/>
      <c r="G19" s="47" t="s">
        <v>158</v>
      </c>
      <c r="H19" s="160"/>
    </row>
    <row r="20" spans="1:8" ht="48" customHeight="1" x14ac:dyDescent="0.5">
      <c r="A20" s="216"/>
      <c r="B20" s="138"/>
      <c r="C20" s="114"/>
      <c r="D20" s="255" t="s">
        <v>145</v>
      </c>
      <c r="E20" s="53">
        <v>0.19</v>
      </c>
      <c r="F20" s="49">
        <v>0.2</v>
      </c>
      <c r="G20" s="53">
        <f>22/51</f>
        <v>0.43137254901960786</v>
      </c>
      <c r="H20" s="159">
        <f>G20/F20</f>
        <v>2.1568627450980391</v>
      </c>
    </row>
    <row r="21" spans="1:8" ht="51" customHeight="1" thickBot="1" x14ac:dyDescent="0.35">
      <c r="A21" s="216"/>
      <c r="B21" s="138"/>
      <c r="C21" s="114"/>
      <c r="D21" s="256"/>
      <c r="E21" s="41"/>
      <c r="F21" s="47"/>
      <c r="G21" s="41" t="s">
        <v>160</v>
      </c>
      <c r="H21" s="160"/>
    </row>
    <row r="22" spans="1:8" ht="33" customHeight="1" x14ac:dyDescent="0.5">
      <c r="A22" s="216"/>
      <c r="B22" s="138"/>
      <c r="C22" s="114"/>
      <c r="D22" s="255" t="s">
        <v>153</v>
      </c>
      <c r="E22" s="53">
        <v>0.15</v>
      </c>
      <c r="F22" s="50">
        <v>0.16</v>
      </c>
      <c r="G22" s="53">
        <f>9/51</f>
        <v>0.17647058823529413</v>
      </c>
      <c r="H22" s="159">
        <f>G22/F22</f>
        <v>1.1029411764705883</v>
      </c>
    </row>
    <row r="23" spans="1:8" ht="47.25" customHeight="1" thickBot="1" x14ac:dyDescent="0.35">
      <c r="A23" s="216"/>
      <c r="B23" s="138"/>
      <c r="C23" s="114"/>
      <c r="D23" s="256"/>
      <c r="E23" s="41"/>
      <c r="F23" s="47"/>
      <c r="G23" s="47" t="s">
        <v>159</v>
      </c>
      <c r="H23" s="160"/>
    </row>
    <row r="24" spans="1:8" ht="39" customHeight="1" x14ac:dyDescent="0.6">
      <c r="A24" s="216"/>
      <c r="B24" s="138"/>
      <c r="C24" s="114"/>
      <c r="D24" s="255" t="s">
        <v>146</v>
      </c>
      <c r="E24" s="121">
        <v>0.15</v>
      </c>
      <c r="F24" s="98">
        <v>0.16</v>
      </c>
      <c r="G24" s="53">
        <f>9/51</f>
        <v>0.17647058823529413</v>
      </c>
      <c r="H24" s="159">
        <f>G24/F24</f>
        <v>1.1029411764705883</v>
      </c>
    </row>
    <row r="25" spans="1:8" ht="49.5" customHeight="1" thickBot="1" x14ac:dyDescent="0.35">
      <c r="A25" s="216"/>
      <c r="B25" s="138"/>
      <c r="C25" s="114"/>
      <c r="D25" s="256"/>
      <c r="E25" s="47"/>
      <c r="F25" s="47"/>
      <c r="G25" s="47" t="s">
        <v>159</v>
      </c>
      <c r="H25" s="160"/>
    </row>
    <row r="26" spans="1:8" ht="34.5" customHeight="1" thickBot="1" x14ac:dyDescent="0.35">
      <c r="A26" s="216"/>
      <c r="B26" s="138"/>
      <c r="C26" s="114"/>
      <c r="D26" s="259" t="s">
        <v>134</v>
      </c>
      <c r="E26" s="260"/>
      <c r="F26" s="260"/>
      <c r="G26" s="260"/>
      <c r="H26" s="261"/>
    </row>
    <row r="27" spans="1:8" ht="47.25" customHeight="1" x14ac:dyDescent="0.5">
      <c r="A27" s="216"/>
      <c r="B27" s="138"/>
      <c r="C27" s="114"/>
      <c r="D27" s="255" t="s">
        <v>142</v>
      </c>
      <c r="E27" s="53">
        <v>0.57999999999999996</v>
      </c>
      <c r="F27" s="49">
        <v>0.59</v>
      </c>
      <c r="G27" s="53">
        <v>1</v>
      </c>
      <c r="H27" s="159">
        <f>G27/F27</f>
        <v>1.6949152542372883</v>
      </c>
    </row>
    <row r="28" spans="1:8" ht="49.5" customHeight="1" thickBot="1" x14ac:dyDescent="0.35">
      <c r="A28" s="216"/>
      <c r="B28" s="138"/>
      <c r="C28" s="114"/>
      <c r="D28" s="256"/>
      <c r="E28" s="41"/>
      <c r="F28" s="47"/>
      <c r="G28" s="41" t="s">
        <v>161</v>
      </c>
      <c r="H28" s="160"/>
    </row>
    <row r="29" spans="1:8" ht="39" customHeight="1" x14ac:dyDescent="0.5">
      <c r="A29" s="216"/>
      <c r="B29" s="138"/>
      <c r="C29" s="114"/>
      <c r="D29" s="255" t="s">
        <v>150</v>
      </c>
      <c r="E29" s="53">
        <v>0.75</v>
      </c>
      <c r="F29" s="71">
        <v>0.76</v>
      </c>
      <c r="G29" s="53">
        <f>4/5</f>
        <v>0.8</v>
      </c>
      <c r="H29" s="157">
        <f>G29/F29</f>
        <v>1.0526315789473684</v>
      </c>
    </row>
    <row r="30" spans="1:8" ht="47.25" customHeight="1" thickBot="1" x14ac:dyDescent="0.35">
      <c r="A30" s="216"/>
      <c r="B30" s="193"/>
      <c r="C30" s="115"/>
      <c r="D30" s="256"/>
      <c r="E30" s="41"/>
      <c r="F30" s="47"/>
      <c r="G30" s="47" t="s">
        <v>162</v>
      </c>
      <c r="H30" s="158"/>
    </row>
    <row r="31" spans="1:8" ht="39.75" customHeight="1" thickBot="1" x14ac:dyDescent="0.35">
      <c r="A31" s="216"/>
      <c r="B31" s="187" t="s">
        <v>178</v>
      </c>
      <c r="C31" s="118">
        <v>10.593</v>
      </c>
      <c r="D31" s="263" t="s">
        <v>133</v>
      </c>
      <c r="E31" s="264"/>
      <c r="F31" s="264"/>
      <c r="G31" s="264"/>
      <c r="H31" s="265"/>
    </row>
    <row r="32" spans="1:8" ht="47.25" customHeight="1" x14ac:dyDescent="0.5">
      <c r="A32" s="216"/>
      <c r="B32" s="148"/>
      <c r="C32" s="104"/>
      <c r="D32" s="266" t="s">
        <v>141</v>
      </c>
      <c r="E32" s="59">
        <v>10</v>
      </c>
      <c r="F32" s="60">
        <v>11</v>
      </c>
      <c r="G32" s="59">
        <v>12</v>
      </c>
      <c r="H32" s="188">
        <f>G32/F32</f>
        <v>1.0909090909090908</v>
      </c>
    </row>
    <row r="33" spans="1:8" ht="44.25" customHeight="1" thickBot="1" x14ac:dyDescent="0.35">
      <c r="A33" s="216"/>
      <c r="B33" s="148"/>
      <c r="C33" s="119"/>
      <c r="D33" s="267"/>
      <c r="E33" s="58" t="s">
        <v>165</v>
      </c>
      <c r="F33" s="58" t="s">
        <v>165</v>
      </c>
      <c r="G33" s="58" t="s">
        <v>165</v>
      </c>
      <c r="H33" s="189"/>
    </row>
    <row r="34" spans="1:8" ht="40.5" customHeight="1" thickBot="1" x14ac:dyDescent="0.35">
      <c r="A34" s="216"/>
      <c r="B34" s="148"/>
      <c r="C34" s="119"/>
      <c r="D34" s="263" t="s">
        <v>133</v>
      </c>
      <c r="E34" s="264"/>
      <c r="F34" s="264"/>
      <c r="G34" s="264"/>
      <c r="H34" s="265"/>
    </row>
    <row r="35" spans="1:8" ht="48" customHeight="1" x14ac:dyDescent="0.5">
      <c r="A35" s="216"/>
      <c r="B35" s="148"/>
      <c r="C35" s="119"/>
      <c r="D35" s="266" t="s">
        <v>139</v>
      </c>
      <c r="E35" s="99">
        <v>15</v>
      </c>
      <c r="F35" s="99">
        <v>16</v>
      </c>
      <c r="G35" s="99">
        <v>24</v>
      </c>
      <c r="H35" s="159">
        <f>G35/F35</f>
        <v>1.5</v>
      </c>
    </row>
    <row r="36" spans="1:8" ht="32.25" customHeight="1" thickBot="1" x14ac:dyDescent="0.35">
      <c r="A36" s="216"/>
      <c r="B36" s="148"/>
      <c r="C36" s="119"/>
      <c r="D36" s="268"/>
      <c r="E36" s="58" t="s">
        <v>165</v>
      </c>
      <c r="F36" s="58" t="s">
        <v>165</v>
      </c>
      <c r="G36" s="58" t="s">
        <v>165</v>
      </c>
      <c r="H36" s="178"/>
    </row>
    <row r="37" spans="1:8" ht="40.5" customHeight="1" x14ac:dyDescent="0.5">
      <c r="A37" s="216"/>
      <c r="B37" s="148"/>
      <c r="C37" s="119"/>
      <c r="D37" s="266" t="s">
        <v>140</v>
      </c>
      <c r="E37" s="61">
        <v>0.25</v>
      </c>
      <c r="F37" s="61">
        <v>0.26</v>
      </c>
      <c r="G37" s="61">
        <f>7/24</f>
        <v>0.29166666666666669</v>
      </c>
      <c r="H37" s="159">
        <f>G37/F37</f>
        <v>1.1217948717948718</v>
      </c>
    </row>
    <row r="38" spans="1:8" ht="70.5" customHeight="1" thickBot="1" x14ac:dyDescent="0.35">
      <c r="A38" s="216"/>
      <c r="B38" s="262"/>
      <c r="C38" s="120"/>
      <c r="D38" s="268"/>
      <c r="E38" s="62"/>
      <c r="F38" s="58"/>
      <c r="G38" s="58" t="s">
        <v>163</v>
      </c>
      <c r="H38" s="178"/>
    </row>
    <row r="39" spans="1:8" ht="39.75" customHeight="1" thickBot="1" x14ac:dyDescent="0.35">
      <c r="A39" s="216"/>
      <c r="B39" s="175" t="s">
        <v>179</v>
      </c>
      <c r="C39" s="72">
        <v>4.5449999999999999</v>
      </c>
      <c r="D39" s="259" t="s">
        <v>133</v>
      </c>
      <c r="E39" s="260"/>
      <c r="F39" s="260"/>
      <c r="G39" s="260"/>
      <c r="H39" s="261"/>
    </row>
    <row r="40" spans="1:8" ht="42" customHeight="1" x14ac:dyDescent="0.5">
      <c r="A40" s="216"/>
      <c r="B40" s="138"/>
      <c r="C40" s="73"/>
      <c r="D40" s="255" t="s">
        <v>138</v>
      </c>
      <c r="E40" s="48">
        <v>8</v>
      </c>
      <c r="F40" s="48">
        <v>9</v>
      </c>
      <c r="G40" s="48">
        <v>10</v>
      </c>
      <c r="H40" s="159">
        <f>G40/F40</f>
        <v>1.1111111111111112</v>
      </c>
    </row>
    <row r="41" spans="1:8" ht="60.75" customHeight="1" thickBot="1" x14ac:dyDescent="0.35">
      <c r="A41" s="216"/>
      <c r="B41" s="138"/>
      <c r="C41" s="73"/>
      <c r="D41" s="257"/>
      <c r="E41" s="41" t="s">
        <v>166</v>
      </c>
      <c r="F41" s="41" t="s">
        <v>166</v>
      </c>
      <c r="G41" s="41" t="s">
        <v>166</v>
      </c>
      <c r="H41" s="178"/>
    </row>
    <row r="42" spans="1:8" ht="48" customHeight="1" thickBot="1" x14ac:dyDescent="0.35">
      <c r="A42" s="216"/>
      <c r="B42" s="138"/>
      <c r="C42" s="73"/>
      <c r="D42" s="259" t="s">
        <v>134</v>
      </c>
      <c r="E42" s="260"/>
      <c r="F42" s="260"/>
      <c r="G42" s="260"/>
      <c r="H42" s="261"/>
    </row>
    <row r="43" spans="1:8" ht="39.75" customHeight="1" x14ac:dyDescent="0.5">
      <c r="A43" s="216"/>
      <c r="B43" s="138"/>
      <c r="C43" s="73"/>
      <c r="D43" s="255" t="s">
        <v>135</v>
      </c>
      <c r="E43" s="102">
        <v>3154</v>
      </c>
      <c r="F43" s="102">
        <v>3160</v>
      </c>
      <c r="G43" s="100">
        <v>3180</v>
      </c>
      <c r="H43" s="176">
        <f t="shared" ref="H43" si="2">G43/F43</f>
        <v>1.0063291139240507</v>
      </c>
    </row>
    <row r="44" spans="1:8" ht="54.75" customHeight="1" thickBot="1" x14ac:dyDescent="0.35">
      <c r="A44" s="216"/>
      <c r="B44" s="138"/>
      <c r="C44" s="73"/>
      <c r="D44" s="257"/>
      <c r="E44" s="101" t="s">
        <v>89</v>
      </c>
      <c r="F44" s="101" t="s">
        <v>89</v>
      </c>
      <c r="G44" s="101" t="s">
        <v>89</v>
      </c>
      <c r="H44" s="177"/>
    </row>
    <row r="45" spans="1:8" ht="39.75" customHeight="1" x14ac:dyDescent="0.5">
      <c r="A45" s="216"/>
      <c r="B45" s="138"/>
      <c r="C45" s="73"/>
      <c r="D45" s="255" t="s">
        <v>136</v>
      </c>
      <c r="E45" s="100">
        <v>5</v>
      </c>
      <c r="F45" s="100">
        <v>6</v>
      </c>
      <c r="G45" s="100">
        <v>31</v>
      </c>
      <c r="H45" s="159">
        <f>G45/F45</f>
        <v>5.166666666666667</v>
      </c>
    </row>
    <row r="46" spans="1:8" ht="53.25" customHeight="1" thickBot="1" x14ac:dyDescent="0.35">
      <c r="A46" s="216"/>
      <c r="B46" s="138"/>
      <c r="C46" s="73"/>
      <c r="D46" s="256"/>
      <c r="E46" s="101" t="s">
        <v>167</v>
      </c>
      <c r="F46" s="101" t="s">
        <v>167</v>
      </c>
      <c r="G46" s="101" t="s">
        <v>167</v>
      </c>
      <c r="H46" s="178"/>
    </row>
    <row r="47" spans="1:8" ht="44.25" customHeight="1" x14ac:dyDescent="0.5">
      <c r="A47" s="216"/>
      <c r="B47" s="138"/>
      <c r="C47" s="73"/>
      <c r="D47" s="255" t="s">
        <v>137</v>
      </c>
      <c r="E47" s="50">
        <v>0.79</v>
      </c>
      <c r="F47" s="50">
        <v>0.8</v>
      </c>
      <c r="G47" s="50">
        <f>2575/3180</f>
        <v>0.80974842767295596</v>
      </c>
      <c r="H47" s="176">
        <f>G47/F47</f>
        <v>1.012185534591195</v>
      </c>
    </row>
    <row r="48" spans="1:8" ht="64.5" customHeight="1" thickBot="1" x14ac:dyDescent="0.35">
      <c r="A48" s="216"/>
      <c r="B48" s="138"/>
      <c r="C48" s="73"/>
      <c r="D48" s="256"/>
      <c r="E48" s="41"/>
      <c r="F48" s="41"/>
      <c r="G48" s="41" t="s">
        <v>164</v>
      </c>
      <c r="H48" s="177"/>
    </row>
    <row r="49" spans="1:8" ht="42" customHeight="1" thickTop="1" thickBot="1" x14ac:dyDescent="0.35">
      <c r="A49" s="216"/>
      <c r="B49" s="180" t="s">
        <v>38</v>
      </c>
      <c r="C49" s="181"/>
      <c r="D49" s="181"/>
      <c r="E49" s="181"/>
      <c r="F49" s="181"/>
      <c r="G49" s="181"/>
      <c r="H49" s="182"/>
    </row>
    <row r="50" spans="1:8" ht="54.75" customHeight="1" thickTop="1" x14ac:dyDescent="0.5">
      <c r="A50" s="216"/>
      <c r="B50" s="247" t="s">
        <v>39</v>
      </c>
      <c r="C50" s="116">
        <v>9.0039999999999996</v>
      </c>
      <c r="D50" s="243" t="s">
        <v>169</v>
      </c>
      <c r="E50" s="52">
        <v>1</v>
      </c>
      <c r="F50" s="52">
        <v>1</v>
      </c>
      <c r="G50" s="52">
        <v>1</v>
      </c>
      <c r="H50" s="186">
        <f>G50/F50</f>
        <v>1</v>
      </c>
    </row>
    <row r="51" spans="1:8" ht="45" customHeight="1" thickBot="1" x14ac:dyDescent="0.35">
      <c r="A51" s="216"/>
      <c r="B51" s="248"/>
      <c r="C51" s="117"/>
      <c r="D51" s="244"/>
      <c r="E51" s="68"/>
      <c r="F51" s="68"/>
      <c r="G51" s="68"/>
      <c r="H51" s="172"/>
    </row>
    <row r="52" spans="1:8" ht="39.75" customHeight="1" thickBot="1" x14ac:dyDescent="0.35">
      <c r="A52" s="216"/>
      <c r="B52" s="175" t="s">
        <v>43</v>
      </c>
      <c r="C52" s="109">
        <v>62.908999999999999</v>
      </c>
      <c r="D52" s="164" t="s">
        <v>44</v>
      </c>
      <c r="E52" s="165"/>
      <c r="F52" s="165"/>
      <c r="G52" s="165"/>
      <c r="H52" s="166"/>
    </row>
    <row r="53" spans="1:8" ht="46.5" customHeight="1" thickBot="1" x14ac:dyDescent="0.55000000000000004">
      <c r="A53" s="216"/>
      <c r="B53" s="138"/>
      <c r="C53" s="109"/>
      <c r="D53" s="255" t="s">
        <v>92</v>
      </c>
      <c r="E53" s="50">
        <f>E54/E55</f>
        <v>0.97252109566110312</v>
      </c>
      <c r="F53" s="55">
        <v>1</v>
      </c>
      <c r="G53" s="50">
        <f>G54/G55</f>
        <v>1</v>
      </c>
      <c r="H53" s="171">
        <f>G53/F53</f>
        <v>1</v>
      </c>
    </row>
    <row r="54" spans="1:8" ht="30" customHeight="1" thickBot="1" x14ac:dyDescent="0.35">
      <c r="A54" s="216"/>
      <c r="B54" s="138"/>
      <c r="C54" s="109"/>
      <c r="D54" s="256"/>
      <c r="E54" s="54">
        <v>129778170</v>
      </c>
      <c r="F54" s="54"/>
      <c r="G54" s="54">
        <v>189091032.15000001</v>
      </c>
      <c r="H54" s="172"/>
    </row>
    <row r="55" spans="1:8" ht="30" customHeight="1" thickBot="1" x14ac:dyDescent="0.35">
      <c r="A55" s="216"/>
      <c r="B55" s="138"/>
      <c r="C55" s="109"/>
      <c r="D55" s="257"/>
      <c r="E55" s="54">
        <v>133445095</v>
      </c>
      <c r="F55" s="54"/>
      <c r="G55" s="54">
        <v>189091032.15000001</v>
      </c>
      <c r="H55" s="173"/>
    </row>
    <row r="56" spans="1:8" ht="45.75" customHeight="1" thickBot="1" x14ac:dyDescent="0.55000000000000004">
      <c r="A56" s="216"/>
      <c r="B56" s="138"/>
      <c r="C56" s="109"/>
      <c r="D56" s="255" t="s">
        <v>45</v>
      </c>
      <c r="E56" s="50">
        <f>E57/E58</f>
        <v>0.77232758020859749</v>
      </c>
      <c r="F56" s="57">
        <v>1</v>
      </c>
      <c r="G56" s="50">
        <f>G57/G58</f>
        <v>0.77654575106194434</v>
      </c>
      <c r="H56" s="171">
        <f>G56/F56</f>
        <v>0.77654575106194434</v>
      </c>
    </row>
    <row r="57" spans="1:8" ht="30" customHeight="1" thickBot="1" x14ac:dyDescent="0.35">
      <c r="A57" s="216"/>
      <c r="B57" s="138"/>
      <c r="C57" s="109"/>
      <c r="D57" s="256"/>
      <c r="E57" s="54">
        <v>100231260</v>
      </c>
      <c r="F57" s="54"/>
      <c r="G57" s="54">
        <v>146837837.58000001</v>
      </c>
      <c r="H57" s="172"/>
    </row>
    <row r="58" spans="1:8" ht="30" customHeight="1" thickBot="1" x14ac:dyDescent="0.35">
      <c r="A58" s="216"/>
      <c r="B58" s="138"/>
      <c r="C58" s="109"/>
      <c r="D58" s="257"/>
      <c r="E58" s="54">
        <v>129778170</v>
      </c>
      <c r="F58" s="54"/>
      <c r="G58" s="54">
        <v>189091032.15000001</v>
      </c>
      <c r="H58" s="173"/>
    </row>
    <row r="59" spans="1:8" ht="48.75" customHeight="1" thickBot="1" x14ac:dyDescent="0.55000000000000004">
      <c r="A59" s="216"/>
      <c r="B59" s="138"/>
      <c r="C59" s="109"/>
      <c r="D59" s="255" t="s">
        <v>175</v>
      </c>
      <c r="E59" s="50">
        <v>0.49580000000000002</v>
      </c>
      <c r="F59" s="50">
        <v>1</v>
      </c>
      <c r="G59" s="50">
        <f>G60/G61</f>
        <v>0.64778589853826307</v>
      </c>
      <c r="H59" s="171">
        <f>G59/F59</f>
        <v>0.64778589853826307</v>
      </c>
    </row>
    <row r="60" spans="1:8" ht="30" customHeight="1" thickBot="1" x14ac:dyDescent="0.35">
      <c r="A60" s="216"/>
      <c r="B60" s="138"/>
      <c r="C60" s="109"/>
      <c r="D60" s="256"/>
      <c r="E60" s="54"/>
      <c r="F60" s="54"/>
      <c r="G60" s="54">
        <v>30135000</v>
      </c>
      <c r="H60" s="172"/>
    </row>
    <row r="61" spans="1:8" ht="30" customHeight="1" thickBot="1" x14ac:dyDescent="0.35">
      <c r="A61" s="217"/>
      <c r="B61" s="139"/>
      <c r="C61" s="110"/>
      <c r="D61" s="258"/>
      <c r="E61" s="63"/>
      <c r="F61" s="63"/>
      <c r="G61" s="63">
        <v>46520000</v>
      </c>
      <c r="H61" s="174"/>
    </row>
    <row r="62" spans="1:8" ht="35.25" customHeight="1" thickTop="1" thickBot="1" x14ac:dyDescent="0.35">
      <c r="A62" s="249" t="s">
        <v>127</v>
      </c>
      <c r="B62" s="106"/>
      <c r="C62" s="109"/>
      <c r="D62" s="164" t="s">
        <v>46</v>
      </c>
      <c r="E62" s="165"/>
      <c r="F62" s="165"/>
      <c r="G62" s="165"/>
      <c r="H62" s="166"/>
    </row>
    <row r="63" spans="1:8" ht="72.75" customHeight="1" thickBot="1" x14ac:dyDescent="0.35">
      <c r="A63" s="250"/>
      <c r="B63" s="106"/>
      <c r="C63" s="109"/>
      <c r="D63" s="77" t="s">
        <v>47</v>
      </c>
      <c r="E63" s="13">
        <v>1</v>
      </c>
      <c r="F63" s="13">
        <v>1</v>
      </c>
      <c r="G63" s="13">
        <v>1</v>
      </c>
      <c r="H63" s="14">
        <f>G63/F63</f>
        <v>1</v>
      </c>
    </row>
    <row r="64" spans="1:8" ht="72.75" customHeight="1" thickBot="1" x14ac:dyDescent="0.35">
      <c r="A64" s="250"/>
      <c r="B64" s="106"/>
      <c r="C64" s="75"/>
      <c r="D64" s="77" t="s">
        <v>49</v>
      </c>
      <c r="E64" s="13">
        <v>1</v>
      </c>
      <c r="F64" s="13">
        <v>1</v>
      </c>
      <c r="G64" s="13">
        <v>1</v>
      </c>
      <c r="H64" s="14">
        <f t="shared" ref="H64:H71" si="3">G64/F64</f>
        <v>1</v>
      </c>
    </row>
    <row r="65" spans="1:8" ht="72.75" customHeight="1" thickBot="1" x14ac:dyDescent="0.35">
      <c r="A65" s="250"/>
      <c r="B65" s="106"/>
      <c r="C65" s="75"/>
      <c r="D65" s="77" t="s">
        <v>168</v>
      </c>
      <c r="E65" s="13">
        <v>1</v>
      </c>
      <c r="F65" s="13">
        <v>1</v>
      </c>
      <c r="G65" s="13">
        <v>1</v>
      </c>
      <c r="H65" s="14">
        <f t="shared" si="3"/>
        <v>1</v>
      </c>
    </row>
    <row r="66" spans="1:8" ht="40.5" customHeight="1" thickBot="1" x14ac:dyDescent="0.35">
      <c r="A66" s="250"/>
      <c r="B66" s="106"/>
      <c r="C66" s="75"/>
      <c r="D66" s="252" t="s">
        <v>149</v>
      </c>
      <c r="E66" s="253"/>
      <c r="F66" s="253"/>
      <c r="G66" s="253"/>
      <c r="H66" s="254"/>
    </row>
    <row r="67" spans="1:8" ht="72.75" customHeight="1" thickBot="1" x14ac:dyDescent="0.35">
      <c r="A67" s="250"/>
      <c r="B67" s="106"/>
      <c r="C67" s="75"/>
      <c r="D67" s="77" t="s">
        <v>170</v>
      </c>
      <c r="E67" s="13">
        <v>1</v>
      </c>
      <c r="F67" s="13">
        <v>1</v>
      </c>
      <c r="G67" s="13">
        <v>1</v>
      </c>
      <c r="H67" s="14">
        <f t="shared" si="3"/>
        <v>1</v>
      </c>
    </row>
    <row r="68" spans="1:8" ht="72.75" customHeight="1" thickBot="1" x14ac:dyDescent="0.35">
      <c r="A68" s="250"/>
      <c r="B68" s="106"/>
      <c r="C68" s="75"/>
      <c r="D68" s="77" t="s">
        <v>171</v>
      </c>
      <c r="E68" s="13" t="s">
        <v>187</v>
      </c>
      <c r="F68" s="13">
        <v>1</v>
      </c>
      <c r="G68" s="13">
        <v>1</v>
      </c>
      <c r="H68" s="14">
        <f t="shared" si="3"/>
        <v>1</v>
      </c>
    </row>
    <row r="69" spans="1:8" ht="72.75" customHeight="1" thickBot="1" x14ac:dyDescent="0.35">
      <c r="A69" s="250"/>
      <c r="B69" s="106"/>
      <c r="C69" s="75"/>
      <c r="D69" s="77" t="s">
        <v>172</v>
      </c>
      <c r="E69" s="13">
        <v>1</v>
      </c>
      <c r="F69" s="13">
        <v>1</v>
      </c>
      <c r="G69" s="13">
        <v>1</v>
      </c>
      <c r="H69" s="14">
        <f t="shared" si="3"/>
        <v>1</v>
      </c>
    </row>
    <row r="70" spans="1:8" ht="72.75" customHeight="1" thickBot="1" x14ac:dyDescent="0.35">
      <c r="A70" s="250"/>
      <c r="B70" s="106"/>
      <c r="C70" s="75"/>
      <c r="D70" s="77" t="s">
        <v>173</v>
      </c>
      <c r="E70" s="13">
        <v>1</v>
      </c>
      <c r="F70" s="13">
        <v>1</v>
      </c>
      <c r="G70" s="13">
        <v>1</v>
      </c>
      <c r="H70" s="14">
        <f t="shared" si="3"/>
        <v>1</v>
      </c>
    </row>
    <row r="71" spans="1:8" ht="72.75" customHeight="1" thickBot="1" x14ac:dyDescent="0.35">
      <c r="A71" s="251"/>
      <c r="B71" s="107"/>
      <c r="C71" s="76"/>
      <c r="D71" s="78" t="s">
        <v>174</v>
      </c>
      <c r="E71" s="15" t="s">
        <v>187</v>
      </c>
      <c r="F71" s="15">
        <v>1</v>
      </c>
      <c r="G71" s="15">
        <v>1</v>
      </c>
      <c r="H71" s="16">
        <f t="shared" si="3"/>
        <v>1</v>
      </c>
    </row>
    <row r="72" spans="1:8" ht="34.5" customHeight="1" thickTop="1" x14ac:dyDescent="0.3">
      <c r="A72" s="17" t="s">
        <v>52</v>
      </c>
      <c r="B72" s="18"/>
    </row>
    <row r="73" spans="1:8" ht="28" customHeight="1" x14ac:dyDescent="0.3">
      <c r="B73" s="18"/>
    </row>
    <row r="74" spans="1:8" ht="28" customHeight="1" x14ac:dyDescent="0.3">
      <c r="B74" s="20"/>
      <c r="C74" s="20"/>
      <c r="D74" s="20"/>
      <c r="E74" s="20"/>
      <c r="F74" s="20"/>
    </row>
    <row r="75" spans="1:8" ht="28" customHeight="1" x14ac:dyDescent="0.3">
      <c r="A75" s="19"/>
      <c r="B75" s="22"/>
      <c r="C75" s="23"/>
      <c r="D75" s="23"/>
      <c r="E75" s="23"/>
      <c r="F75" s="23"/>
      <c r="G75" s="24"/>
      <c r="H75" s="24"/>
    </row>
    <row r="76" spans="1:8" s="24" customFormat="1" ht="30" customHeight="1" x14ac:dyDescent="0.5">
      <c r="A76" s="21" t="s">
        <v>53</v>
      </c>
      <c r="B76" s="22">
        <f>AVERAGE(H24)</f>
        <v>1.1029411764705883</v>
      </c>
      <c r="C76" s="23"/>
      <c r="D76" s="23"/>
      <c r="E76" s="23"/>
      <c r="F76" s="23"/>
    </row>
    <row r="77" spans="1:8" s="24" customFormat="1" ht="30" customHeight="1" x14ac:dyDescent="0.5">
      <c r="A77" s="21" t="s">
        <v>54</v>
      </c>
      <c r="B77" s="22">
        <f>AVERAGE(H32:H38)</f>
        <v>1.2375679875679875</v>
      </c>
      <c r="C77" s="25"/>
      <c r="D77" s="26"/>
      <c r="E77" s="26"/>
      <c r="F77" s="26"/>
    </row>
    <row r="78" spans="1:8" s="24" customFormat="1" ht="30" customHeight="1" x14ac:dyDescent="0.5">
      <c r="A78" s="21" t="s">
        <v>55</v>
      </c>
      <c r="B78" s="27">
        <f>AVERAGE(H40:H48)</f>
        <v>2.0740731065732558</v>
      </c>
      <c r="C78" s="23"/>
      <c r="D78" s="26"/>
      <c r="E78" s="26"/>
      <c r="F78" s="26"/>
    </row>
    <row r="79" spans="1:8" s="24" customFormat="1" ht="30" customHeight="1" thickBot="1" x14ac:dyDescent="0.55000000000000004">
      <c r="A79" s="21" t="s">
        <v>56</v>
      </c>
      <c r="B79" s="28">
        <f>AVERAGE(H24:H48)</f>
        <v>1.5859484398652233</v>
      </c>
      <c r="C79" s="29"/>
      <c r="D79" s="30"/>
      <c r="E79" s="31"/>
      <c r="F79" s="32"/>
      <c r="G79" s="1"/>
      <c r="H79" s="1"/>
    </row>
    <row r="80" spans="1:8" ht="30" customHeight="1" thickTop="1" thickBot="1" x14ac:dyDescent="0.55000000000000004">
      <c r="A80" s="21" t="s">
        <v>57</v>
      </c>
      <c r="B80" s="33">
        <f>AVERAGE(H63:H71,H53:H57,H50:H51,H24:H48)</f>
        <v>1.2683823880816274</v>
      </c>
      <c r="C80" s="29"/>
      <c r="D80" s="30"/>
      <c r="E80" s="31"/>
      <c r="F80" s="31"/>
    </row>
    <row r="81" spans="1:6" ht="30" customHeight="1" thickTop="1" x14ac:dyDescent="0.5">
      <c r="A81" s="21" t="s">
        <v>58</v>
      </c>
      <c r="B81" s="35"/>
      <c r="C81" s="29"/>
      <c r="D81" s="30"/>
      <c r="E81" s="36"/>
      <c r="F81" s="31"/>
    </row>
    <row r="82" spans="1:6" x14ac:dyDescent="0.3">
      <c r="A82" s="34"/>
      <c r="B82" s="35"/>
      <c r="C82" s="29"/>
      <c r="D82" s="30"/>
      <c r="E82" s="36"/>
      <c r="F82" s="36"/>
    </row>
    <row r="83" spans="1:6" ht="19.5" customHeight="1" x14ac:dyDescent="0.3">
      <c r="A83" s="34"/>
      <c r="B83" s="35"/>
      <c r="C83" s="29"/>
      <c r="D83" s="30"/>
      <c r="E83" s="36"/>
      <c r="F83" s="32"/>
    </row>
    <row r="84" spans="1:6" x14ac:dyDescent="0.3">
      <c r="A84" s="34"/>
      <c r="B84" s="35"/>
      <c r="C84" s="29"/>
      <c r="D84" s="30"/>
      <c r="E84" s="36"/>
      <c r="F84" s="36"/>
    </row>
    <row r="85" spans="1:6" ht="19.5" customHeight="1" x14ac:dyDescent="0.3">
      <c r="A85" s="34"/>
      <c r="B85" s="35"/>
      <c r="C85" s="29"/>
      <c r="D85" s="30"/>
      <c r="E85" s="36"/>
      <c r="F85" s="31"/>
    </row>
    <row r="86" spans="1:6" x14ac:dyDescent="0.3">
      <c r="A86" s="34"/>
      <c r="B86" s="35"/>
      <c r="C86" s="29"/>
      <c r="D86" s="30"/>
      <c r="E86" s="36"/>
      <c r="F86" s="36"/>
    </row>
    <row r="87" spans="1:6" ht="19.5" customHeight="1" x14ac:dyDescent="0.3">
      <c r="A87" s="34"/>
      <c r="B87" s="35"/>
      <c r="C87" s="29"/>
      <c r="D87" s="30"/>
      <c r="E87" s="36"/>
      <c r="F87" s="32"/>
    </row>
    <row r="88" spans="1:6" x14ac:dyDescent="0.3">
      <c r="A88" s="34"/>
      <c r="B88" s="35"/>
      <c r="C88" s="29"/>
      <c r="D88" s="30"/>
      <c r="E88" s="37"/>
      <c r="F88" s="37"/>
    </row>
    <row r="89" spans="1:6" ht="19.5" customHeight="1" x14ac:dyDescent="0.3">
      <c r="A89" s="34"/>
      <c r="B89" s="35"/>
      <c r="C89" s="29"/>
      <c r="D89" s="30"/>
      <c r="E89" s="36"/>
      <c r="F89" s="31"/>
    </row>
    <row r="90" spans="1:6" x14ac:dyDescent="0.3">
      <c r="A90" s="34"/>
      <c r="B90" s="35"/>
      <c r="C90" s="29"/>
      <c r="D90" s="30"/>
      <c r="E90" s="36"/>
      <c r="F90" s="36"/>
    </row>
    <row r="91" spans="1:6" ht="19.5" customHeight="1" x14ac:dyDescent="0.3">
      <c r="A91" s="34"/>
      <c r="B91" s="35"/>
      <c r="C91" s="29"/>
      <c r="D91" s="30"/>
      <c r="E91" s="36"/>
      <c r="F91" s="32"/>
    </row>
    <row r="92" spans="1:6" x14ac:dyDescent="0.3">
      <c r="A92" s="34"/>
      <c r="B92" s="35"/>
      <c r="C92" s="29"/>
      <c r="D92" s="30"/>
      <c r="E92" s="36"/>
      <c r="F92" s="36"/>
    </row>
    <row r="93" spans="1:6" ht="19.5" customHeight="1" x14ac:dyDescent="0.3">
      <c r="A93" s="34"/>
      <c r="B93" s="35"/>
      <c r="C93" s="29"/>
      <c r="D93" s="30"/>
      <c r="E93" s="36"/>
      <c r="F93" s="31"/>
    </row>
    <row r="94" spans="1:6" x14ac:dyDescent="0.3">
      <c r="A94" s="34"/>
      <c r="B94" s="35"/>
      <c r="C94" s="29"/>
      <c r="D94" s="30"/>
      <c r="E94" s="36"/>
      <c r="F94" s="36"/>
    </row>
    <row r="95" spans="1:6" ht="19.5" customHeight="1" x14ac:dyDescent="0.3">
      <c r="A95" s="34"/>
      <c r="B95" s="35"/>
      <c r="C95" s="29"/>
      <c r="D95" s="30"/>
      <c r="E95" s="36"/>
      <c r="F95" s="32"/>
    </row>
    <row r="96" spans="1:6" x14ac:dyDescent="0.3">
      <c r="A96" s="34"/>
      <c r="B96" s="35"/>
      <c r="C96" s="29"/>
      <c r="D96" s="30"/>
      <c r="E96" s="36"/>
      <c r="F96" s="36"/>
    </row>
    <row r="97" spans="1:6" ht="19.5" customHeight="1" x14ac:dyDescent="0.3">
      <c r="A97" s="34"/>
      <c r="B97" s="35"/>
      <c r="C97" s="29"/>
      <c r="D97" s="30"/>
      <c r="E97" s="36"/>
      <c r="F97" s="31"/>
    </row>
    <row r="98" spans="1:6" x14ac:dyDescent="0.3">
      <c r="A98" s="34"/>
      <c r="B98" s="35"/>
      <c r="C98" s="29"/>
      <c r="D98" s="30"/>
      <c r="E98" s="36"/>
      <c r="F98" s="36"/>
    </row>
    <row r="99" spans="1:6" ht="19.5" customHeight="1" x14ac:dyDescent="0.3">
      <c r="A99" s="34"/>
    </row>
    <row r="100" spans="1:6" x14ac:dyDescent="0.3">
      <c r="A100" s="38"/>
    </row>
  </sheetData>
  <mergeCells count="69">
    <mergeCell ref="A1:A3"/>
    <mergeCell ref="B1:H1"/>
    <mergeCell ref="B2:B4"/>
    <mergeCell ref="D2:H2"/>
    <mergeCell ref="D3:H3"/>
    <mergeCell ref="H7:H8"/>
    <mergeCell ref="D9:D10"/>
    <mergeCell ref="H9:H10"/>
    <mergeCell ref="D11:H11"/>
    <mergeCell ref="D12:D13"/>
    <mergeCell ref="H12:H13"/>
    <mergeCell ref="D7:D8"/>
    <mergeCell ref="D14:D15"/>
    <mergeCell ref="H14:H15"/>
    <mergeCell ref="B16:B30"/>
    <mergeCell ref="D16:H16"/>
    <mergeCell ref="D17:H17"/>
    <mergeCell ref="D18:D19"/>
    <mergeCell ref="H18:H19"/>
    <mergeCell ref="D20:D21"/>
    <mergeCell ref="H20:H21"/>
    <mergeCell ref="D22:D23"/>
    <mergeCell ref="B6:B15"/>
    <mergeCell ref="D6:H6"/>
    <mergeCell ref="H22:H23"/>
    <mergeCell ref="D24:D25"/>
    <mergeCell ref="H24:H25"/>
    <mergeCell ref="D26:H26"/>
    <mergeCell ref="B31:B38"/>
    <mergeCell ref="D31:H31"/>
    <mergeCell ref="D32:D33"/>
    <mergeCell ref="H32:H33"/>
    <mergeCell ref="D34:H34"/>
    <mergeCell ref="D35:D36"/>
    <mergeCell ref="H35:H36"/>
    <mergeCell ref="D37:D38"/>
    <mergeCell ref="H37:H38"/>
    <mergeCell ref="A62:A71"/>
    <mergeCell ref="D62:H62"/>
    <mergeCell ref="D66:H66"/>
    <mergeCell ref="B52:B61"/>
    <mergeCell ref="D52:H52"/>
    <mergeCell ref="D53:D55"/>
    <mergeCell ref="H53:H55"/>
    <mergeCell ref="D56:D58"/>
    <mergeCell ref="H56:H58"/>
    <mergeCell ref="D59:D61"/>
    <mergeCell ref="H59:H61"/>
    <mergeCell ref="A5:A61"/>
    <mergeCell ref="B39:B48"/>
    <mergeCell ref="D39:H39"/>
    <mergeCell ref="D40:D41"/>
    <mergeCell ref="H40:H41"/>
    <mergeCell ref="B5:H5"/>
    <mergeCell ref="B49:H49"/>
    <mergeCell ref="B50:B51"/>
    <mergeCell ref="D50:D51"/>
    <mergeCell ref="H50:H51"/>
    <mergeCell ref="D42:H42"/>
    <mergeCell ref="D43:D44"/>
    <mergeCell ref="H43:H44"/>
    <mergeCell ref="D45:D46"/>
    <mergeCell ref="H45:H46"/>
    <mergeCell ref="D47:D48"/>
    <mergeCell ref="H47:H48"/>
    <mergeCell ref="D27:D28"/>
    <mergeCell ref="H27:H28"/>
    <mergeCell ref="D29:D30"/>
    <mergeCell ref="H29:H30"/>
  </mergeCells>
  <conditionalFormatting sqref="H32:H33 H50:H51 H53 H56 H43:H44 H47:H48">
    <cfRule type="cellIs" dxfId="115" priority="49" stopIfTrue="1" operator="greaterThan">
      <formula>1.1</formula>
    </cfRule>
    <cfRule type="cellIs" dxfId="114" priority="50" stopIfTrue="1" operator="between">
      <formula>0.9</formula>
      <formula>0.999</formula>
    </cfRule>
    <cfRule type="cellIs" dxfId="113" priority="51" stopIfTrue="1" operator="between">
      <formula>100%</formula>
      <formula>110%</formula>
    </cfRule>
    <cfRule type="cellIs" dxfId="112" priority="52" stopIfTrue="1" operator="lessThan">
      <formula>90%</formula>
    </cfRule>
  </conditionalFormatting>
  <conditionalFormatting sqref="H63:H65 H67:H68 H71">
    <cfRule type="cellIs" dxfId="111" priority="45" operator="greaterThan">
      <formula>1.1</formula>
    </cfRule>
    <cfRule type="cellIs" dxfId="110" priority="46" operator="between">
      <formula>0.9</formula>
      <formula>0.999</formula>
    </cfRule>
    <cfRule type="cellIs" dxfId="109" priority="47" operator="between">
      <formula>100%</formula>
      <formula>110%</formula>
    </cfRule>
    <cfRule type="cellIs" dxfId="108" priority="48" operator="lessThan">
      <formula>90%</formula>
    </cfRule>
  </conditionalFormatting>
  <conditionalFormatting sqref="H24:H25 H29:H30">
    <cfRule type="cellIs" dxfId="107" priority="41" operator="greaterThan">
      <formula>1.1</formula>
    </cfRule>
    <cfRule type="cellIs" dxfId="106" priority="42" operator="between">
      <formula>0.9</formula>
      <formula>0.999</formula>
    </cfRule>
    <cfRule type="cellIs" dxfId="105" priority="43" operator="between">
      <formula>100%</formula>
      <formula>110%</formula>
    </cfRule>
    <cfRule type="cellIs" dxfId="104" priority="44" operator="lessThan">
      <formula>90%</formula>
    </cfRule>
  </conditionalFormatting>
  <conditionalFormatting sqref="H35:H38">
    <cfRule type="cellIs" dxfId="103" priority="37" operator="greaterThan">
      <formula>1.1</formula>
    </cfRule>
    <cfRule type="cellIs" dxfId="102" priority="38" operator="between">
      <formula>0.9</formula>
      <formula>0.999</formula>
    </cfRule>
    <cfRule type="cellIs" dxfId="101" priority="39" operator="between">
      <formula>100%</formula>
      <formula>110%</formula>
    </cfRule>
    <cfRule type="cellIs" dxfId="100" priority="40" operator="lessThan">
      <formula>90%</formula>
    </cfRule>
  </conditionalFormatting>
  <conditionalFormatting sqref="H7:H10">
    <cfRule type="cellIs" dxfId="99" priority="33" operator="greaterThan">
      <formula>1.1</formula>
    </cfRule>
    <cfRule type="cellIs" dxfId="98" priority="34" operator="between">
      <formula>0.9</formula>
      <formula>0.999</formula>
    </cfRule>
    <cfRule type="cellIs" dxfId="97" priority="35" operator="between">
      <formula>100%</formula>
      <formula>110%</formula>
    </cfRule>
    <cfRule type="cellIs" dxfId="96" priority="36" operator="lessThan">
      <formula>90%</formula>
    </cfRule>
  </conditionalFormatting>
  <conditionalFormatting sqref="H12:H13">
    <cfRule type="cellIs" dxfId="95" priority="29" operator="greaterThan">
      <formula>1.1</formula>
    </cfRule>
    <cfRule type="cellIs" dxfId="94" priority="30" operator="between">
      <formula>0.9</formula>
      <formula>0.999</formula>
    </cfRule>
    <cfRule type="cellIs" dxfId="93" priority="31" operator="between">
      <formula>100%</formula>
      <formula>110%</formula>
    </cfRule>
    <cfRule type="cellIs" dxfId="92" priority="32" operator="lessThan">
      <formula>90%</formula>
    </cfRule>
  </conditionalFormatting>
  <conditionalFormatting sqref="H14:H15">
    <cfRule type="cellIs" dxfId="91" priority="25" operator="greaterThan">
      <formula>1.1</formula>
    </cfRule>
    <cfRule type="cellIs" dxfId="90" priority="26" operator="between">
      <formula>0.9</formula>
      <formula>0.999</formula>
    </cfRule>
    <cfRule type="cellIs" dxfId="89" priority="27" operator="between">
      <formula>100%</formula>
      <formula>110%</formula>
    </cfRule>
    <cfRule type="cellIs" dxfId="88" priority="28" operator="lessThan">
      <formula>90%</formula>
    </cfRule>
  </conditionalFormatting>
  <conditionalFormatting sqref="H18:H23">
    <cfRule type="cellIs" dxfId="87" priority="21" operator="greaterThan">
      <formula>1.1</formula>
    </cfRule>
    <cfRule type="cellIs" dxfId="86" priority="22" operator="between">
      <formula>0.9</formula>
      <formula>0.999</formula>
    </cfRule>
    <cfRule type="cellIs" dxfId="85" priority="23" operator="between">
      <formula>100%</formula>
      <formula>110%</formula>
    </cfRule>
    <cfRule type="cellIs" dxfId="84" priority="24" operator="lessThan">
      <formula>90%</formula>
    </cfRule>
  </conditionalFormatting>
  <conditionalFormatting sqref="H27:H28">
    <cfRule type="cellIs" dxfId="83" priority="17" operator="greaterThan">
      <formula>1.1</formula>
    </cfRule>
    <cfRule type="cellIs" dxfId="82" priority="18" operator="between">
      <formula>0.9</formula>
      <formula>0.999</formula>
    </cfRule>
    <cfRule type="cellIs" dxfId="81" priority="19" operator="between">
      <formula>100%</formula>
      <formula>110%</formula>
    </cfRule>
    <cfRule type="cellIs" dxfId="80" priority="20" operator="lessThan">
      <formula>90%</formula>
    </cfRule>
  </conditionalFormatting>
  <conditionalFormatting sqref="H40:H41">
    <cfRule type="cellIs" dxfId="79" priority="13" operator="greaterThan">
      <formula>1.1</formula>
    </cfRule>
    <cfRule type="cellIs" dxfId="78" priority="14" operator="between">
      <formula>0.9</formula>
      <formula>0.999</formula>
    </cfRule>
    <cfRule type="cellIs" dxfId="77" priority="15" operator="between">
      <formula>100%</formula>
      <formula>110%</formula>
    </cfRule>
    <cfRule type="cellIs" dxfId="76" priority="16" operator="lessThan">
      <formula>90%</formula>
    </cfRule>
  </conditionalFormatting>
  <conditionalFormatting sqref="H45:H46">
    <cfRule type="cellIs" dxfId="75" priority="9" operator="greaterThan">
      <formula>1.1</formula>
    </cfRule>
    <cfRule type="cellIs" dxfId="74" priority="10" operator="between">
      <formula>0.9</formula>
      <formula>0.999</formula>
    </cfRule>
    <cfRule type="cellIs" dxfId="73" priority="11" operator="between">
      <formula>100%</formula>
      <formula>110%</formula>
    </cfRule>
    <cfRule type="cellIs" dxfId="72" priority="12" operator="lessThan">
      <formula>90%</formula>
    </cfRule>
  </conditionalFormatting>
  <conditionalFormatting sqref="H69:H70">
    <cfRule type="cellIs" dxfId="71" priority="5" operator="greaterThan">
      <formula>1.1</formula>
    </cfRule>
    <cfRule type="cellIs" dxfId="70" priority="6" operator="between">
      <formula>0.9</formula>
      <formula>0.999</formula>
    </cfRule>
    <cfRule type="cellIs" dxfId="69" priority="7" operator="between">
      <formula>100%</formula>
      <formula>110%</formula>
    </cfRule>
    <cfRule type="cellIs" dxfId="68" priority="8" operator="lessThan">
      <formula>90%</formula>
    </cfRule>
  </conditionalFormatting>
  <conditionalFormatting sqref="H59">
    <cfRule type="cellIs" dxfId="67" priority="1" stopIfTrue="1" operator="greaterThan">
      <formula>1.1</formula>
    </cfRule>
    <cfRule type="cellIs" dxfId="66" priority="2" stopIfTrue="1" operator="between">
      <formula>0.9</formula>
      <formula>0.999</formula>
    </cfRule>
    <cfRule type="cellIs" dxfId="65" priority="3" stopIfTrue="1" operator="between">
      <formula>100%</formula>
      <formula>110%</formula>
    </cfRule>
    <cfRule type="cellIs" dxfId="64" priority="4" stopIfTrue="1" operator="lessThan">
      <formula>90%</formula>
    </cfRule>
  </conditionalFormatting>
  <printOptions horizontalCentered="1"/>
  <pageMargins left="0.74" right="0.7" top="0.53" bottom="0.51" header="0.3" footer="0.3"/>
  <pageSetup paperSize="9" scale="29" fitToHeight="0" orientation="portrait" horizontalDpi="1200" verticalDpi="1200" r:id="rId1"/>
  <rowBreaks count="1" manualBreakCount="1">
    <brk id="6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tabSelected="1" view="pageBreakPreview" topLeftCell="A58" zoomScale="50" zoomScaleNormal="50" zoomScaleSheetLayoutView="50" workbookViewId="0">
      <selection activeCell="A52" sqref="A52:A70"/>
    </sheetView>
  </sheetViews>
  <sheetFormatPr defaultColWidth="9.1796875" defaultRowHeight="15" x14ac:dyDescent="0.3"/>
  <cols>
    <col min="1" max="1" width="31.81640625" style="1" customWidth="1"/>
    <col min="2" max="2" width="43.26953125" style="1" customWidth="1"/>
    <col min="3" max="3" width="29.54296875" style="1" customWidth="1"/>
    <col min="4" max="4" width="46.7265625" style="1" customWidth="1"/>
    <col min="5" max="6" width="39.453125" style="1" customWidth="1"/>
    <col min="7" max="7" width="39.54296875" style="1" customWidth="1"/>
    <col min="8" max="8" width="21.1796875" style="1" customWidth="1"/>
    <col min="9" max="16384" width="9.1796875" style="1"/>
  </cols>
  <sheetData>
    <row r="1" spans="1:8" ht="96" customHeight="1" thickTop="1" thickBot="1" x14ac:dyDescent="0.35">
      <c r="A1" s="200" t="s">
        <v>0</v>
      </c>
      <c r="B1" s="203"/>
      <c r="C1" s="204"/>
      <c r="D1" s="204"/>
      <c r="E1" s="204"/>
      <c r="F1" s="204"/>
      <c r="G1" s="204"/>
      <c r="H1" s="205"/>
    </row>
    <row r="2" spans="1:8" ht="30" customHeight="1" thickBot="1" x14ac:dyDescent="0.4">
      <c r="A2" s="201"/>
      <c r="B2" s="206" t="s">
        <v>1</v>
      </c>
      <c r="C2" s="2" t="s">
        <v>2</v>
      </c>
      <c r="D2" s="209" t="s">
        <v>3</v>
      </c>
      <c r="E2" s="210"/>
      <c r="F2" s="210"/>
      <c r="G2" s="210"/>
      <c r="H2" s="211"/>
    </row>
    <row r="3" spans="1:8" ht="30" customHeight="1" thickTop="1" thickBot="1" x14ac:dyDescent="0.4">
      <c r="A3" s="202"/>
      <c r="B3" s="207"/>
      <c r="C3" s="3" t="s">
        <v>4</v>
      </c>
      <c r="D3" s="212" t="s">
        <v>5</v>
      </c>
      <c r="E3" s="213"/>
      <c r="F3" s="213"/>
      <c r="G3" s="213"/>
      <c r="H3" s="214"/>
    </row>
    <row r="4" spans="1:8" ht="84" customHeight="1" thickTop="1" thickBot="1" x14ac:dyDescent="0.35">
      <c r="A4" s="108" t="s">
        <v>180</v>
      </c>
      <c r="B4" s="208"/>
      <c r="C4" s="5" t="s">
        <v>183</v>
      </c>
      <c r="D4" s="6" t="s">
        <v>8</v>
      </c>
      <c r="E4" s="8" t="s">
        <v>181</v>
      </c>
      <c r="F4" s="7" t="s">
        <v>182</v>
      </c>
      <c r="G4" s="8" t="s">
        <v>181</v>
      </c>
      <c r="H4" s="9" t="s">
        <v>12</v>
      </c>
    </row>
    <row r="5" spans="1:8" ht="40" customHeight="1" thickTop="1" thickBot="1" x14ac:dyDescent="0.35">
      <c r="A5" s="275" t="s">
        <v>127</v>
      </c>
      <c r="B5" s="142" t="s">
        <v>132</v>
      </c>
      <c r="C5" s="143"/>
      <c r="D5" s="143"/>
      <c r="E5" s="143"/>
      <c r="F5" s="143"/>
      <c r="G5" s="143"/>
      <c r="H5" s="144"/>
    </row>
    <row r="6" spans="1:8" ht="40" customHeight="1" thickTop="1" thickBot="1" x14ac:dyDescent="0.35">
      <c r="A6" s="276"/>
      <c r="B6" s="147" t="s">
        <v>176</v>
      </c>
      <c r="C6" s="123">
        <v>238.20699999999999</v>
      </c>
      <c r="D6" s="272" t="s">
        <v>133</v>
      </c>
      <c r="E6" s="273"/>
      <c r="F6" s="273"/>
      <c r="G6" s="273"/>
      <c r="H6" s="274"/>
    </row>
    <row r="7" spans="1:8" ht="39.75" customHeight="1" x14ac:dyDescent="0.5">
      <c r="A7" s="276"/>
      <c r="B7" s="148"/>
      <c r="C7" s="124"/>
      <c r="D7" s="266" t="s">
        <v>151</v>
      </c>
      <c r="E7" s="96">
        <f>333/534</f>
        <v>0.6235955056179775</v>
      </c>
      <c r="F7" s="97">
        <v>0.52</v>
      </c>
      <c r="G7" s="96">
        <f>310/552</f>
        <v>0.56159420289855078</v>
      </c>
      <c r="H7" s="157">
        <f>G7/F7</f>
        <v>1.0799888517279823</v>
      </c>
    </row>
    <row r="8" spans="1:8" ht="50.25" customHeight="1" thickBot="1" x14ac:dyDescent="0.35">
      <c r="A8" s="276"/>
      <c r="B8" s="148"/>
      <c r="C8" s="124"/>
      <c r="D8" s="267"/>
      <c r="E8" s="58" t="s">
        <v>154</v>
      </c>
      <c r="F8" s="58"/>
      <c r="G8" s="58" t="s">
        <v>188</v>
      </c>
      <c r="H8" s="158"/>
    </row>
    <row r="9" spans="1:8" ht="40" customHeight="1" thickBot="1" x14ac:dyDescent="0.55000000000000004">
      <c r="A9" s="276"/>
      <c r="B9" s="148"/>
      <c r="C9" s="124"/>
      <c r="D9" s="266" t="s">
        <v>152</v>
      </c>
      <c r="E9" s="61">
        <f>535/727</f>
        <v>0.73590096286107287</v>
      </c>
      <c r="F9" s="61">
        <v>0.62</v>
      </c>
      <c r="G9" s="61">
        <f>702/961</f>
        <v>0.73048907388137352</v>
      </c>
      <c r="H9" s="223">
        <f>G9/F9</f>
        <v>1.1782081836796348</v>
      </c>
    </row>
    <row r="10" spans="1:8" ht="48.75" customHeight="1" thickBot="1" x14ac:dyDescent="0.35">
      <c r="A10" s="276"/>
      <c r="B10" s="148"/>
      <c r="C10" s="124"/>
      <c r="D10" s="268"/>
      <c r="E10" s="58" t="s">
        <v>155</v>
      </c>
      <c r="F10" s="58"/>
      <c r="G10" s="58" t="s">
        <v>189</v>
      </c>
      <c r="H10" s="223"/>
    </row>
    <row r="11" spans="1:8" ht="39.75" customHeight="1" thickBot="1" x14ac:dyDescent="0.35">
      <c r="A11" s="276"/>
      <c r="B11" s="148"/>
      <c r="C11" s="124"/>
      <c r="D11" s="263" t="s">
        <v>134</v>
      </c>
      <c r="E11" s="264"/>
      <c r="F11" s="264"/>
      <c r="G11" s="264"/>
      <c r="H11" s="265"/>
    </row>
    <row r="12" spans="1:8" ht="45" customHeight="1" thickBot="1" x14ac:dyDescent="0.55000000000000004">
      <c r="A12" s="276"/>
      <c r="B12" s="148"/>
      <c r="C12" s="124"/>
      <c r="D12" s="266" t="s">
        <v>147</v>
      </c>
      <c r="E12" s="61">
        <f>3612/4091</f>
        <v>0.88291371302859933</v>
      </c>
      <c r="F12" s="61">
        <v>0.62</v>
      </c>
      <c r="G12" s="61">
        <f>4049/4726</f>
        <v>0.8567498942022852</v>
      </c>
      <c r="H12" s="223">
        <f t="shared" ref="H12" si="0">G12/F12</f>
        <v>1.381854668068202</v>
      </c>
    </row>
    <row r="13" spans="1:8" ht="49.5" customHeight="1" thickBot="1" x14ac:dyDescent="0.35">
      <c r="A13" s="276"/>
      <c r="B13" s="148"/>
      <c r="C13" s="124"/>
      <c r="D13" s="268"/>
      <c r="E13" s="58" t="s">
        <v>156</v>
      </c>
      <c r="F13" s="58"/>
      <c r="G13" s="58" t="s">
        <v>190</v>
      </c>
      <c r="H13" s="223"/>
    </row>
    <row r="14" spans="1:8" ht="40.5" customHeight="1" thickBot="1" x14ac:dyDescent="0.55000000000000004">
      <c r="A14" s="276"/>
      <c r="B14" s="148"/>
      <c r="C14" s="124"/>
      <c r="D14" s="266" t="s">
        <v>148</v>
      </c>
      <c r="E14" s="61">
        <f>15/16</f>
        <v>0.9375</v>
      </c>
      <c r="F14" s="61">
        <v>0.77</v>
      </c>
      <c r="G14" s="61">
        <f>23/25</f>
        <v>0.92</v>
      </c>
      <c r="H14" s="223">
        <f t="shared" ref="H14" si="1">G14/F14</f>
        <v>1.1948051948051948</v>
      </c>
    </row>
    <row r="15" spans="1:8" ht="47.25" customHeight="1" thickBot="1" x14ac:dyDescent="0.35">
      <c r="A15" s="276"/>
      <c r="B15" s="148"/>
      <c r="C15" s="124"/>
      <c r="D15" s="268"/>
      <c r="E15" s="58" t="s">
        <v>157</v>
      </c>
      <c r="F15" s="58"/>
      <c r="G15" s="58" t="s">
        <v>191</v>
      </c>
      <c r="H15" s="223"/>
    </row>
    <row r="16" spans="1:8" ht="39.75" customHeight="1" thickBot="1" x14ac:dyDescent="0.35">
      <c r="A16" s="276"/>
      <c r="B16" s="138" t="s">
        <v>177</v>
      </c>
      <c r="C16" s="125">
        <v>6.1749999999999998</v>
      </c>
      <c r="D16" s="259" t="s">
        <v>133</v>
      </c>
      <c r="E16" s="260"/>
      <c r="F16" s="260"/>
      <c r="G16" s="260"/>
      <c r="H16" s="261"/>
    </row>
    <row r="17" spans="1:8" ht="39.75" customHeight="1" thickBot="1" x14ac:dyDescent="0.35">
      <c r="A17" s="276"/>
      <c r="B17" s="138"/>
      <c r="C17" s="126"/>
      <c r="D17" s="269" t="s">
        <v>143</v>
      </c>
      <c r="E17" s="270"/>
      <c r="F17" s="270"/>
      <c r="G17" s="270"/>
      <c r="H17" s="271"/>
    </row>
    <row r="18" spans="1:8" ht="39.75" customHeight="1" x14ac:dyDescent="0.6">
      <c r="A18" s="276"/>
      <c r="B18" s="138"/>
      <c r="C18" s="126"/>
      <c r="D18" s="255" t="s">
        <v>144</v>
      </c>
      <c r="E18" s="103">
        <f>12/51</f>
        <v>0.23529411764705882</v>
      </c>
      <c r="F18" s="98">
        <v>0.16500000000000001</v>
      </c>
      <c r="G18" s="103">
        <f>6/36</f>
        <v>0.16666666666666666</v>
      </c>
      <c r="H18" s="157">
        <f>G18/F18</f>
        <v>1.0101010101010099</v>
      </c>
    </row>
    <row r="19" spans="1:8" ht="50.25" customHeight="1" thickBot="1" x14ac:dyDescent="0.35">
      <c r="A19" s="276"/>
      <c r="B19" s="138"/>
      <c r="C19" s="126"/>
      <c r="D19" s="256"/>
      <c r="E19" s="47" t="s">
        <v>158</v>
      </c>
      <c r="F19" s="47"/>
      <c r="G19" s="47" t="s">
        <v>192</v>
      </c>
      <c r="H19" s="158"/>
    </row>
    <row r="20" spans="1:8" ht="48" customHeight="1" x14ac:dyDescent="0.5">
      <c r="A20" s="276"/>
      <c r="B20" s="138"/>
      <c r="C20" s="126"/>
      <c r="D20" s="255" t="s">
        <v>145</v>
      </c>
      <c r="E20" s="53">
        <f>22/51</f>
        <v>0.43137254901960786</v>
      </c>
      <c r="F20" s="49">
        <v>0.2</v>
      </c>
      <c r="G20" s="53">
        <f>10/36</f>
        <v>0.27777777777777779</v>
      </c>
      <c r="H20" s="159">
        <f>G20/F20</f>
        <v>1.3888888888888888</v>
      </c>
    </row>
    <row r="21" spans="1:8" ht="51" customHeight="1" thickBot="1" x14ac:dyDescent="0.35">
      <c r="A21" s="276"/>
      <c r="B21" s="138"/>
      <c r="C21" s="126"/>
      <c r="D21" s="256"/>
      <c r="E21" s="41" t="s">
        <v>160</v>
      </c>
      <c r="F21" s="47"/>
      <c r="G21" s="41" t="s">
        <v>193</v>
      </c>
      <c r="H21" s="160"/>
    </row>
    <row r="22" spans="1:8" ht="33" customHeight="1" x14ac:dyDescent="0.5">
      <c r="A22" s="276"/>
      <c r="B22" s="138"/>
      <c r="C22" s="126"/>
      <c r="D22" s="255" t="s">
        <v>153</v>
      </c>
      <c r="E22" s="53">
        <f>9/51</f>
        <v>0.17647058823529413</v>
      </c>
      <c r="F22" s="50">
        <v>0.16500000000000001</v>
      </c>
      <c r="G22" s="53">
        <f>6/36</f>
        <v>0.16666666666666666</v>
      </c>
      <c r="H22" s="157">
        <f>G22/F22</f>
        <v>1.0101010101010099</v>
      </c>
    </row>
    <row r="23" spans="1:8" ht="47.25" customHeight="1" thickBot="1" x14ac:dyDescent="0.35">
      <c r="A23" s="276"/>
      <c r="B23" s="138"/>
      <c r="C23" s="126"/>
      <c r="D23" s="256"/>
      <c r="E23" s="47" t="s">
        <v>159</v>
      </c>
      <c r="F23" s="47"/>
      <c r="G23" s="41" t="s">
        <v>192</v>
      </c>
      <c r="H23" s="158"/>
    </row>
    <row r="24" spans="1:8" ht="39" customHeight="1" x14ac:dyDescent="0.6">
      <c r="A24" s="276"/>
      <c r="B24" s="138"/>
      <c r="C24" s="126"/>
      <c r="D24" s="255" t="s">
        <v>146</v>
      </c>
      <c r="E24" s="53">
        <f>9/51</f>
        <v>0.17647058823529413</v>
      </c>
      <c r="F24" s="98">
        <v>0.16500000000000001</v>
      </c>
      <c r="G24" s="53">
        <f>7/36</f>
        <v>0.19444444444444445</v>
      </c>
      <c r="H24" s="159">
        <f>G24/F24</f>
        <v>1.1784511784511784</v>
      </c>
    </row>
    <row r="25" spans="1:8" ht="49.5" customHeight="1" thickBot="1" x14ac:dyDescent="0.35">
      <c r="A25" s="276"/>
      <c r="B25" s="138"/>
      <c r="C25" s="126"/>
      <c r="D25" s="256"/>
      <c r="E25" s="47" t="s">
        <v>159</v>
      </c>
      <c r="F25" s="47"/>
      <c r="G25" s="41" t="s">
        <v>194</v>
      </c>
      <c r="H25" s="160"/>
    </row>
    <row r="26" spans="1:8" ht="34.5" customHeight="1" thickBot="1" x14ac:dyDescent="0.35">
      <c r="A26" s="276"/>
      <c r="B26" s="138"/>
      <c r="C26" s="126"/>
      <c r="D26" s="259" t="s">
        <v>134</v>
      </c>
      <c r="E26" s="260"/>
      <c r="F26" s="260"/>
      <c r="G26" s="260"/>
      <c r="H26" s="261"/>
    </row>
    <row r="27" spans="1:8" ht="47.25" customHeight="1" x14ac:dyDescent="0.5">
      <c r="A27" s="276"/>
      <c r="B27" s="138"/>
      <c r="C27" s="126"/>
      <c r="D27" s="255" t="s">
        <v>142</v>
      </c>
      <c r="E27" s="53">
        <v>1</v>
      </c>
      <c r="F27" s="49">
        <v>0.6</v>
      </c>
      <c r="G27" s="53">
        <v>1</v>
      </c>
      <c r="H27" s="159">
        <f>G27/F27</f>
        <v>1.6666666666666667</v>
      </c>
    </row>
    <row r="28" spans="1:8" ht="49.5" customHeight="1" thickBot="1" x14ac:dyDescent="0.35">
      <c r="A28" s="276"/>
      <c r="B28" s="138"/>
      <c r="C28" s="126"/>
      <c r="D28" s="256"/>
      <c r="E28" s="41" t="s">
        <v>161</v>
      </c>
      <c r="F28" s="47"/>
      <c r="G28" s="41" t="s">
        <v>195</v>
      </c>
      <c r="H28" s="160"/>
    </row>
    <row r="29" spans="1:8" ht="39" customHeight="1" x14ac:dyDescent="0.5">
      <c r="A29" s="276"/>
      <c r="B29" s="138"/>
      <c r="C29" s="126"/>
      <c r="D29" s="255" t="s">
        <v>150</v>
      </c>
      <c r="E29" s="53">
        <f>4/5</f>
        <v>0.8</v>
      </c>
      <c r="F29" s="71">
        <v>0.77</v>
      </c>
      <c r="G29" s="53">
        <f>5/6</f>
        <v>0.83333333333333337</v>
      </c>
      <c r="H29" s="157">
        <f>G29/F29</f>
        <v>1.0822510822510822</v>
      </c>
    </row>
    <row r="30" spans="1:8" ht="47.25" customHeight="1" thickBot="1" x14ac:dyDescent="0.35">
      <c r="A30" s="276"/>
      <c r="B30" s="193"/>
      <c r="C30" s="127"/>
      <c r="D30" s="256"/>
      <c r="E30" s="47" t="s">
        <v>162</v>
      </c>
      <c r="F30" s="47"/>
      <c r="G30" s="47" t="s">
        <v>196</v>
      </c>
      <c r="H30" s="158"/>
    </row>
    <row r="31" spans="1:8" ht="39.75" customHeight="1" thickBot="1" x14ac:dyDescent="0.35">
      <c r="A31" s="276"/>
      <c r="B31" s="187" t="s">
        <v>178</v>
      </c>
      <c r="C31" s="129">
        <v>16.439</v>
      </c>
      <c r="D31" s="263" t="s">
        <v>133</v>
      </c>
      <c r="E31" s="264"/>
      <c r="F31" s="264"/>
      <c r="G31" s="264"/>
      <c r="H31" s="265"/>
    </row>
    <row r="32" spans="1:8" ht="47.25" customHeight="1" x14ac:dyDescent="0.5">
      <c r="A32" s="276"/>
      <c r="B32" s="148"/>
      <c r="C32" s="104"/>
      <c r="D32" s="266" t="s">
        <v>141</v>
      </c>
      <c r="E32" s="59">
        <v>12</v>
      </c>
      <c r="F32" s="60">
        <v>12</v>
      </c>
      <c r="G32" s="59">
        <v>13</v>
      </c>
      <c r="H32" s="188">
        <f>G32/F32</f>
        <v>1.0833333333333333</v>
      </c>
    </row>
    <row r="33" spans="1:8" ht="44.25" customHeight="1" thickBot="1" x14ac:dyDescent="0.35">
      <c r="A33" s="276"/>
      <c r="B33" s="148"/>
      <c r="C33" s="130"/>
      <c r="D33" s="267"/>
      <c r="E33" s="58" t="s">
        <v>165</v>
      </c>
      <c r="F33" s="58" t="s">
        <v>165</v>
      </c>
      <c r="G33" s="58" t="s">
        <v>165</v>
      </c>
      <c r="H33" s="189"/>
    </row>
    <row r="34" spans="1:8" ht="40.5" customHeight="1" thickBot="1" x14ac:dyDescent="0.35">
      <c r="A34" s="276"/>
      <c r="B34" s="148"/>
      <c r="C34" s="130"/>
      <c r="D34" s="263" t="s">
        <v>133</v>
      </c>
      <c r="E34" s="264"/>
      <c r="F34" s="264"/>
      <c r="G34" s="264"/>
      <c r="H34" s="265"/>
    </row>
    <row r="35" spans="1:8" ht="48" customHeight="1" x14ac:dyDescent="0.5">
      <c r="A35" s="276"/>
      <c r="B35" s="148"/>
      <c r="C35" s="130"/>
      <c r="D35" s="266" t="s">
        <v>139</v>
      </c>
      <c r="E35" s="99">
        <v>24</v>
      </c>
      <c r="F35" s="99">
        <v>17</v>
      </c>
      <c r="G35" s="99">
        <v>24</v>
      </c>
      <c r="H35" s="159">
        <f>G35/F35</f>
        <v>1.411764705882353</v>
      </c>
    </row>
    <row r="36" spans="1:8" ht="32.25" customHeight="1" thickBot="1" x14ac:dyDescent="0.35">
      <c r="A36" s="276"/>
      <c r="B36" s="148"/>
      <c r="C36" s="130"/>
      <c r="D36" s="268"/>
      <c r="E36" s="58" t="s">
        <v>165</v>
      </c>
      <c r="F36" s="58" t="s">
        <v>165</v>
      </c>
      <c r="G36" s="58" t="s">
        <v>165</v>
      </c>
      <c r="H36" s="178"/>
    </row>
    <row r="37" spans="1:8" ht="40.5" customHeight="1" x14ac:dyDescent="0.5">
      <c r="A37" s="276"/>
      <c r="B37" s="148"/>
      <c r="C37" s="130"/>
      <c r="D37" s="266" t="s">
        <v>140</v>
      </c>
      <c r="E37" s="61">
        <f>7/24</f>
        <v>0.29166666666666669</v>
      </c>
      <c r="F37" s="61">
        <v>0.26500000000000001</v>
      </c>
      <c r="G37" s="61">
        <f>13/30</f>
        <v>0.43333333333333335</v>
      </c>
      <c r="H37" s="159">
        <f>G37/F37</f>
        <v>1.6352201257861636</v>
      </c>
    </row>
    <row r="38" spans="1:8" ht="70.5" customHeight="1" thickBot="1" x14ac:dyDescent="0.35">
      <c r="A38" s="276"/>
      <c r="B38" s="262"/>
      <c r="C38" s="131"/>
      <c r="D38" s="268"/>
      <c r="E38" s="58" t="s">
        <v>163</v>
      </c>
      <c r="F38" s="58"/>
      <c r="G38" s="58" t="s">
        <v>197</v>
      </c>
      <c r="H38" s="178"/>
    </row>
    <row r="39" spans="1:8" ht="39.75" customHeight="1" thickBot="1" x14ac:dyDescent="0.35">
      <c r="A39" s="276"/>
      <c r="B39" s="175" t="s">
        <v>179</v>
      </c>
      <c r="C39" s="72">
        <v>8.5670000000000002</v>
      </c>
      <c r="D39" s="259" t="s">
        <v>133</v>
      </c>
      <c r="E39" s="260"/>
      <c r="F39" s="260"/>
      <c r="G39" s="260"/>
      <c r="H39" s="261"/>
    </row>
    <row r="40" spans="1:8" ht="42" customHeight="1" x14ac:dyDescent="0.5">
      <c r="A40" s="276"/>
      <c r="B40" s="138"/>
      <c r="C40" s="73"/>
      <c r="D40" s="255" t="s">
        <v>138</v>
      </c>
      <c r="E40" s="48">
        <v>10</v>
      </c>
      <c r="F40" s="48">
        <v>10</v>
      </c>
      <c r="G40" s="48">
        <v>10</v>
      </c>
      <c r="H40" s="157">
        <f>G40/F40</f>
        <v>1</v>
      </c>
    </row>
    <row r="41" spans="1:8" ht="60.75" customHeight="1" thickBot="1" x14ac:dyDescent="0.35">
      <c r="A41" s="276"/>
      <c r="B41" s="138"/>
      <c r="C41" s="73"/>
      <c r="D41" s="257"/>
      <c r="E41" s="41" t="s">
        <v>166</v>
      </c>
      <c r="F41" s="41" t="s">
        <v>166</v>
      </c>
      <c r="G41" s="41" t="s">
        <v>166</v>
      </c>
      <c r="H41" s="190"/>
    </row>
    <row r="42" spans="1:8" ht="48" customHeight="1" thickBot="1" x14ac:dyDescent="0.35">
      <c r="A42" s="276"/>
      <c r="B42" s="138"/>
      <c r="C42" s="73"/>
      <c r="D42" s="259" t="s">
        <v>134</v>
      </c>
      <c r="E42" s="260"/>
      <c r="F42" s="260"/>
      <c r="G42" s="260"/>
      <c r="H42" s="261"/>
    </row>
    <row r="43" spans="1:8" ht="39.75" customHeight="1" x14ac:dyDescent="0.5">
      <c r="A43" s="276"/>
      <c r="B43" s="138"/>
      <c r="C43" s="73"/>
      <c r="D43" s="255" t="s">
        <v>135</v>
      </c>
      <c r="E43" s="100">
        <v>3180</v>
      </c>
      <c r="F43" s="102">
        <v>3161</v>
      </c>
      <c r="G43" s="100">
        <v>3194</v>
      </c>
      <c r="H43" s="176">
        <f t="shared" ref="H43" si="2">G43/F43</f>
        <v>1.0104397342613096</v>
      </c>
    </row>
    <row r="44" spans="1:8" ht="43.5" customHeight="1" thickBot="1" x14ac:dyDescent="0.35">
      <c r="A44" s="276"/>
      <c r="B44" s="138"/>
      <c r="C44" s="73"/>
      <c r="D44" s="257"/>
      <c r="E44" s="101" t="s">
        <v>89</v>
      </c>
      <c r="F44" s="101" t="s">
        <v>89</v>
      </c>
      <c r="G44" s="101" t="s">
        <v>89</v>
      </c>
      <c r="H44" s="177"/>
    </row>
    <row r="45" spans="1:8" ht="39.75" customHeight="1" x14ac:dyDescent="0.5">
      <c r="A45" s="276"/>
      <c r="B45" s="138"/>
      <c r="C45" s="73"/>
      <c r="D45" s="255" t="s">
        <v>136</v>
      </c>
      <c r="E45" s="100">
        <v>31</v>
      </c>
      <c r="F45" s="100">
        <v>7</v>
      </c>
      <c r="G45" s="100">
        <v>8</v>
      </c>
      <c r="H45" s="159">
        <f>G45/F45</f>
        <v>1.1428571428571428</v>
      </c>
    </row>
    <row r="46" spans="1:8" ht="53.25" customHeight="1" thickBot="1" x14ac:dyDescent="0.35">
      <c r="A46" s="276"/>
      <c r="B46" s="138"/>
      <c r="C46" s="73"/>
      <c r="D46" s="256"/>
      <c r="E46" s="101" t="s">
        <v>167</v>
      </c>
      <c r="F46" s="101" t="s">
        <v>167</v>
      </c>
      <c r="G46" s="101" t="s">
        <v>167</v>
      </c>
      <c r="H46" s="178"/>
    </row>
    <row r="47" spans="1:8" ht="44.25" customHeight="1" x14ac:dyDescent="0.5">
      <c r="A47" s="276"/>
      <c r="B47" s="138"/>
      <c r="C47" s="73"/>
      <c r="D47" s="255" t="s">
        <v>137</v>
      </c>
      <c r="E47" s="50">
        <f>2575/3180</f>
        <v>0.80974842767295596</v>
      </c>
      <c r="F47" s="50">
        <v>0.80500000000000005</v>
      </c>
      <c r="G47" s="50">
        <f>2593/3194</f>
        <v>0.81183469004383213</v>
      </c>
      <c r="H47" s="176">
        <f>G47/F47</f>
        <v>1.0084902981910957</v>
      </c>
    </row>
    <row r="48" spans="1:8" ht="64.5" customHeight="1" thickBot="1" x14ac:dyDescent="0.35">
      <c r="A48" s="276"/>
      <c r="B48" s="138"/>
      <c r="C48" s="73"/>
      <c r="D48" s="256"/>
      <c r="E48" s="41" t="s">
        <v>164</v>
      </c>
      <c r="F48" s="41"/>
      <c r="G48" s="41" t="s">
        <v>198</v>
      </c>
      <c r="H48" s="177"/>
    </row>
    <row r="49" spans="1:8" ht="42" customHeight="1" thickTop="1" thickBot="1" x14ac:dyDescent="0.35">
      <c r="A49" s="276"/>
      <c r="B49" s="180" t="s">
        <v>38</v>
      </c>
      <c r="C49" s="181"/>
      <c r="D49" s="181"/>
      <c r="E49" s="181"/>
      <c r="F49" s="181"/>
      <c r="G49" s="181"/>
      <c r="H49" s="182"/>
    </row>
    <row r="50" spans="1:8" ht="54.75" customHeight="1" thickTop="1" x14ac:dyDescent="0.5">
      <c r="A50" s="276"/>
      <c r="B50" s="247" t="s">
        <v>39</v>
      </c>
      <c r="C50" s="128">
        <v>10.452</v>
      </c>
      <c r="D50" s="243" t="s">
        <v>169</v>
      </c>
      <c r="E50" s="52">
        <v>1</v>
      </c>
      <c r="F50" s="52">
        <v>1</v>
      </c>
      <c r="G50" s="52">
        <v>1</v>
      </c>
      <c r="H50" s="186">
        <f>G50/F50</f>
        <v>1</v>
      </c>
    </row>
    <row r="51" spans="1:8" ht="45" customHeight="1" thickBot="1" x14ac:dyDescent="0.35">
      <c r="A51" s="277"/>
      <c r="B51" s="278"/>
      <c r="C51" s="133"/>
      <c r="D51" s="279"/>
      <c r="E51" s="134"/>
      <c r="F51" s="134"/>
      <c r="G51" s="134"/>
      <c r="H51" s="174"/>
    </row>
    <row r="52" spans="1:8" ht="39.75" customHeight="1" thickTop="1" thickBot="1" x14ac:dyDescent="0.35">
      <c r="A52" s="216" t="s">
        <v>127</v>
      </c>
      <c r="B52" s="138" t="s">
        <v>43</v>
      </c>
      <c r="C52" s="105">
        <v>59.334000000000003</v>
      </c>
      <c r="D52" s="164" t="s">
        <v>44</v>
      </c>
      <c r="E52" s="165"/>
      <c r="F52" s="165"/>
      <c r="G52" s="165"/>
      <c r="H52" s="166"/>
    </row>
    <row r="53" spans="1:8" ht="46.5" customHeight="1" thickBot="1" x14ac:dyDescent="0.55000000000000004">
      <c r="A53" s="216"/>
      <c r="B53" s="138"/>
      <c r="C53" s="105"/>
      <c r="D53" s="255" t="s">
        <v>92</v>
      </c>
      <c r="E53" s="50">
        <f>E54/E55</f>
        <v>1</v>
      </c>
      <c r="F53" s="55">
        <v>1</v>
      </c>
      <c r="G53" s="50">
        <f>G54/G55</f>
        <v>1</v>
      </c>
      <c r="H53" s="171">
        <f>G53/F53</f>
        <v>1</v>
      </c>
    </row>
    <row r="54" spans="1:8" ht="30" customHeight="1" thickBot="1" x14ac:dyDescent="0.35">
      <c r="A54" s="216"/>
      <c r="B54" s="138"/>
      <c r="C54" s="105"/>
      <c r="D54" s="256"/>
      <c r="E54" s="54">
        <v>189091032.15000001</v>
      </c>
      <c r="F54" s="54"/>
      <c r="G54" s="54">
        <v>119047083.23</v>
      </c>
      <c r="H54" s="172"/>
    </row>
    <row r="55" spans="1:8" ht="30" customHeight="1" thickBot="1" x14ac:dyDescent="0.35">
      <c r="A55" s="216"/>
      <c r="B55" s="138"/>
      <c r="C55" s="105"/>
      <c r="D55" s="257"/>
      <c r="E55" s="54">
        <v>189091032.15000001</v>
      </c>
      <c r="F55" s="54"/>
      <c r="G55" s="54">
        <v>119047083.23</v>
      </c>
      <c r="H55" s="173"/>
    </row>
    <row r="56" spans="1:8" ht="45.75" customHeight="1" thickBot="1" x14ac:dyDescent="0.55000000000000004">
      <c r="A56" s="216"/>
      <c r="B56" s="138"/>
      <c r="C56" s="105"/>
      <c r="D56" s="255" t="s">
        <v>45</v>
      </c>
      <c r="E56" s="50">
        <f>E57/E58</f>
        <v>0.77654575106194434</v>
      </c>
      <c r="F56" s="57">
        <v>1</v>
      </c>
      <c r="G56" s="50">
        <f>G57/G58</f>
        <v>0.68531420700478418</v>
      </c>
      <c r="H56" s="171">
        <f>G56/F56</f>
        <v>0.68531420700478418</v>
      </c>
    </row>
    <row r="57" spans="1:8" ht="30" customHeight="1" thickBot="1" x14ac:dyDescent="0.35">
      <c r="A57" s="216"/>
      <c r="B57" s="138"/>
      <c r="C57" s="105"/>
      <c r="D57" s="256"/>
      <c r="E57" s="54">
        <v>146837837.58000001</v>
      </c>
      <c r="F57" s="54"/>
      <c r="G57" s="54">
        <v>81584657.439999998</v>
      </c>
      <c r="H57" s="172"/>
    </row>
    <row r="58" spans="1:8" ht="30" customHeight="1" thickBot="1" x14ac:dyDescent="0.35">
      <c r="A58" s="216"/>
      <c r="B58" s="138"/>
      <c r="C58" s="105"/>
      <c r="D58" s="257"/>
      <c r="E58" s="54">
        <v>189091032.15000001</v>
      </c>
      <c r="F58" s="54"/>
      <c r="G58" s="54">
        <v>119047083.23</v>
      </c>
      <c r="H58" s="173"/>
    </row>
    <row r="59" spans="1:8" ht="48.75" customHeight="1" thickBot="1" x14ac:dyDescent="0.55000000000000004">
      <c r="A59" s="216"/>
      <c r="B59" s="138"/>
      <c r="C59" s="105"/>
      <c r="D59" s="255" t="s">
        <v>175</v>
      </c>
      <c r="E59" s="50">
        <f>E60/E61</f>
        <v>0.64778589853826307</v>
      </c>
      <c r="F59" s="50">
        <v>1</v>
      </c>
      <c r="G59" s="50">
        <f>G60/G61</f>
        <v>0.67987345592590365</v>
      </c>
      <c r="H59" s="171">
        <f>G59/F59</f>
        <v>0.67987345592590365</v>
      </c>
    </row>
    <row r="60" spans="1:8" ht="30" customHeight="1" thickBot="1" x14ac:dyDescent="0.35">
      <c r="A60" s="216"/>
      <c r="B60" s="138"/>
      <c r="C60" s="122"/>
      <c r="D60" s="256"/>
      <c r="E60" s="54">
        <v>30135000</v>
      </c>
      <c r="F60" s="54"/>
      <c r="G60" s="54">
        <v>49882000</v>
      </c>
      <c r="H60" s="172"/>
    </row>
    <row r="61" spans="1:8" ht="30" customHeight="1" thickBot="1" x14ac:dyDescent="0.35">
      <c r="A61" s="216"/>
      <c r="B61" s="138"/>
      <c r="C61" s="122"/>
      <c r="D61" s="257"/>
      <c r="E61" s="54">
        <v>46520000</v>
      </c>
      <c r="F61" s="54"/>
      <c r="G61" s="54">
        <v>73369536</v>
      </c>
      <c r="H61" s="173"/>
    </row>
    <row r="62" spans="1:8" ht="35.25" customHeight="1" thickBot="1" x14ac:dyDescent="0.35">
      <c r="A62" s="216"/>
      <c r="B62" s="138"/>
      <c r="C62" s="122"/>
      <c r="D62" s="164" t="s">
        <v>46</v>
      </c>
      <c r="E62" s="165"/>
      <c r="F62" s="165"/>
      <c r="G62" s="165"/>
      <c r="H62" s="166"/>
    </row>
    <row r="63" spans="1:8" ht="72.75" customHeight="1" thickBot="1" x14ac:dyDescent="0.35">
      <c r="A63" s="216"/>
      <c r="B63" s="138"/>
      <c r="C63" s="75"/>
      <c r="D63" s="77" t="s">
        <v>49</v>
      </c>
      <c r="E63" s="13">
        <v>1</v>
      </c>
      <c r="F63" s="13">
        <v>1</v>
      </c>
      <c r="G63" s="13">
        <v>1</v>
      </c>
      <c r="H63" s="14">
        <f t="shared" ref="H63:H70" si="3">G63/F63</f>
        <v>1</v>
      </c>
    </row>
    <row r="64" spans="1:8" ht="72.75" customHeight="1" thickBot="1" x14ac:dyDescent="0.35">
      <c r="A64" s="216"/>
      <c r="B64" s="138"/>
      <c r="C64" s="75"/>
      <c r="D64" s="77" t="s">
        <v>168</v>
      </c>
      <c r="E64" s="13">
        <v>1</v>
      </c>
      <c r="F64" s="13">
        <v>1</v>
      </c>
      <c r="G64" s="13">
        <v>1</v>
      </c>
      <c r="H64" s="14">
        <f t="shared" si="3"/>
        <v>1</v>
      </c>
    </row>
    <row r="65" spans="1:8" ht="40.5" customHeight="1" thickBot="1" x14ac:dyDescent="0.35">
      <c r="A65" s="216"/>
      <c r="B65" s="138"/>
      <c r="C65" s="75"/>
      <c r="D65" s="252" t="s">
        <v>149</v>
      </c>
      <c r="E65" s="253"/>
      <c r="F65" s="253"/>
      <c r="G65" s="253"/>
      <c r="H65" s="254"/>
    </row>
    <row r="66" spans="1:8" ht="72.75" customHeight="1" thickBot="1" x14ac:dyDescent="0.35">
      <c r="A66" s="216"/>
      <c r="B66" s="138"/>
      <c r="C66" s="75"/>
      <c r="D66" s="77" t="s">
        <v>199</v>
      </c>
      <c r="E66" s="13">
        <v>1</v>
      </c>
      <c r="F66" s="13">
        <v>1</v>
      </c>
      <c r="G66" s="13">
        <v>0</v>
      </c>
      <c r="H66" s="132">
        <f t="shared" si="3"/>
        <v>0</v>
      </c>
    </row>
    <row r="67" spans="1:8" ht="72.75" customHeight="1" thickBot="1" x14ac:dyDescent="0.35">
      <c r="A67" s="216"/>
      <c r="B67" s="138"/>
      <c r="C67" s="75"/>
      <c r="D67" s="77" t="s">
        <v>200</v>
      </c>
      <c r="E67" s="13">
        <v>1</v>
      </c>
      <c r="F67" s="13">
        <v>1</v>
      </c>
      <c r="G67" s="13">
        <v>1</v>
      </c>
      <c r="H67" s="14">
        <f t="shared" si="3"/>
        <v>1</v>
      </c>
    </row>
    <row r="68" spans="1:8" ht="72.75" customHeight="1" thickBot="1" x14ac:dyDescent="0.35">
      <c r="A68" s="216"/>
      <c r="B68" s="138"/>
      <c r="C68" s="75"/>
      <c r="D68" s="77" t="s">
        <v>201</v>
      </c>
      <c r="E68" s="13">
        <v>1</v>
      </c>
      <c r="F68" s="13">
        <v>1</v>
      </c>
      <c r="G68" s="13">
        <v>1</v>
      </c>
      <c r="H68" s="14">
        <f t="shared" ref="H68:H69" si="4">G68/F68</f>
        <v>1</v>
      </c>
    </row>
    <row r="69" spans="1:8" ht="72.75" customHeight="1" thickBot="1" x14ac:dyDescent="0.35">
      <c r="A69" s="216"/>
      <c r="B69" s="138"/>
      <c r="C69" s="75"/>
      <c r="D69" s="77" t="s">
        <v>202</v>
      </c>
      <c r="E69" s="13">
        <v>1</v>
      </c>
      <c r="F69" s="13">
        <v>1</v>
      </c>
      <c r="G69" s="13">
        <v>1</v>
      </c>
      <c r="H69" s="14">
        <f t="shared" si="4"/>
        <v>1</v>
      </c>
    </row>
    <row r="70" spans="1:8" ht="72.75" customHeight="1" thickBot="1" x14ac:dyDescent="0.35">
      <c r="A70" s="217"/>
      <c r="B70" s="139"/>
      <c r="C70" s="76"/>
      <c r="D70" s="78" t="s">
        <v>174</v>
      </c>
      <c r="E70" s="15">
        <v>1</v>
      </c>
      <c r="F70" s="15">
        <v>1</v>
      </c>
      <c r="G70" s="15">
        <v>1</v>
      </c>
      <c r="H70" s="16">
        <f t="shared" si="3"/>
        <v>1</v>
      </c>
    </row>
    <row r="71" spans="1:8" ht="34.5" customHeight="1" thickTop="1" x14ac:dyDescent="0.3">
      <c r="A71" s="17" t="s">
        <v>52</v>
      </c>
      <c r="B71" s="18"/>
    </row>
    <row r="72" spans="1:8" ht="28" customHeight="1" x14ac:dyDescent="0.3">
      <c r="B72" s="18"/>
    </row>
    <row r="73" spans="1:8" ht="28" customHeight="1" x14ac:dyDescent="0.3">
      <c r="B73" s="20"/>
      <c r="C73" s="20"/>
      <c r="D73" s="20"/>
      <c r="E73" s="20"/>
      <c r="F73" s="20"/>
    </row>
    <row r="74" spans="1:8" ht="28" customHeight="1" x14ac:dyDescent="0.3">
      <c r="A74" s="19"/>
      <c r="B74" s="22"/>
      <c r="C74" s="23"/>
      <c r="D74" s="23"/>
      <c r="E74" s="23"/>
      <c r="F74" s="23"/>
      <c r="G74" s="24"/>
      <c r="H74" s="24"/>
    </row>
    <row r="75" spans="1:8" s="24" customFormat="1" ht="30" customHeight="1" x14ac:dyDescent="0.5">
      <c r="A75" s="21" t="s">
        <v>53</v>
      </c>
      <c r="B75" s="22">
        <f>AVERAGE(H24)</f>
        <v>1.1784511784511784</v>
      </c>
      <c r="C75" s="23"/>
      <c r="D75" s="23"/>
      <c r="E75" s="23"/>
      <c r="F75" s="23"/>
    </row>
    <row r="76" spans="1:8" s="24" customFormat="1" ht="30" customHeight="1" x14ac:dyDescent="0.5">
      <c r="A76" s="21" t="s">
        <v>54</v>
      </c>
      <c r="B76" s="22">
        <f>AVERAGE(H32:H38)</f>
        <v>1.3767727216672832</v>
      </c>
      <c r="C76" s="25"/>
      <c r="D76" s="26"/>
      <c r="E76" s="26"/>
      <c r="F76" s="26"/>
    </row>
    <row r="77" spans="1:8" s="24" customFormat="1" ht="30" customHeight="1" x14ac:dyDescent="0.5">
      <c r="A77" s="21" t="s">
        <v>55</v>
      </c>
      <c r="B77" s="27">
        <f>AVERAGE(H40:H48)</f>
        <v>1.0404467938273869</v>
      </c>
      <c r="C77" s="23"/>
      <c r="D77" s="26"/>
      <c r="E77" s="26"/>
      <c r="F77" s="26"/>
    </row>
    <row r="78" spans="1:8" s="24" customFormat="1" ht="30" customHeight="1" thickBot="1" x14ac:dyDescent="0.55000000000000004">
      <c r="A78" s="21" t="s">
        <v>56</v>
      </c>
      <c r="B78" s="28">
        <f>AVERAGE(H24:H48)</f>
        <v>1.2219474267680324</v>
      </c>
      <c r="C78" s="29"/>
      <c r="D78" s="30"/>
      <c r="E78" s="31"/>
      <c r="F78" s="32"/>
      <c r="G78" s="1"/>
      <c r="H78" s="1"/>
    </row>
    <row r="79" spans="1:8" ht="30" customHeight="1" thickTop="1" thickBot="1" x14ac:dyDescent="0.55000000000000004">
      <c r="A79" s="21" t="s">
        <v>57</v>
      </c>
      <c r="B79" s="33">
        <f>AVERAGE(H63:H70,H53:H57,H50:H51,H24:H48)</f>
        <v>1.0452394237342555</v>
      </c>
      <c r="C79" s="29"/>
      <c r="D79" s="30"/>
      <c r="E79" s="31"/>
      <c r="F79" s="31"/>
    </row>
    <row r="80" spans="1:8" ht="30" customHeight="1" thickTop="1" x14ac:dyDescent="0.5">
      <c r="A80" s="21" t="s">
        <v>58</v>
      </c>
      <c r="B80" s="35"/>
      <c r="C80" s="29"/>
      <c r="D80" s="30"/>
      <c r="E80" s="36"/>
      <c r="F80" s="31"/>
    </row>
    <row r="81" spans="1:6" x14ac:dyDescent="0.3">
      <c r="A81" s="34"/>
      <c r="B81" s="35"/>
      <c r="C81" s="29"/>
      <c r="D81" s="30"/>
      <c r="E81" s="36"/>
      <c r="F81" s="36"/>
    </row>
    <row r="82" spans="1:6" ht="19.5" customHeight="1" x14ac:dyDescent="0.3">
      <c r="A82" s="34"/>
      <c r="B82" s="35"/>
      <c r="C82" s="29"/>
      <c r="D82" s="30"/>
      <c r="E82" s="36"/>
      <c r="F82" s="32"/>
    </row>
    <row r="83" spans="1:6" x14ac:dyDescent="0.3">
      <c r="A83" s="34"/>
      <c r="B83" s="35"/>
      <c r="C83" s="29"/>
      <c r="D83" s="30"/>
      <c r="E83" s="36"/>
      <c r="F83" s="36"/>
    </row>
    <row r="84" spans="1:6" ht="19.5" customHeight="1" x14ac:dyDescent="0.3">
      <c r="A84" s="34"/>
      <c r="B84" s="35"/>
      <c r="C84" s="29"/>
      <c r="D84" s="30"/>
      <c r="E84" s="36"/>
      <c r="F84" s="31"/>
    </row>
    <row r="85" spans="1:6" x14ac:dyDescent="0.3">
      <c r="A85" s="34"/>
      <c r="B85" s="35"/>
      <c r="C85" s="29"/>
      <c r="D85" s="30"/>
      <c r="E85" s="36"/>
      <c r="F85" s="36"/>
    </row>
    <row r="86" spans="1:6" ht="19.5" customHeight="1" x14ac:dyDescent="0.3">
      <c r="A86" s="34"/>
      <c r="B86" s="35"/>
      <c r="C86" s="29"/>
      <c r="D86" s="30"/>
      <c r="E86" s="36"/>
      <c r="F86" s="32"/>
    </row>
    <row r="87" spans="1:6" x14ac:dyDescent="0.3">
      <c r="A87" s="34"/>
      <c r="B87" s="35"/>
      <c r="C87" s="29"/>
      <c r="D87" s="30"/>
      <c r="E87" s="37"/>
      <c r="F87" s="37"/>
    </row>
    <row r="88" spans="1:6" ht="19.5" customHeight="1" x14ac:dyDescent="0.3">
      <c r="A88" s="34"/>
      <c r="B88" s="35"/>
      <c r="C88" s="29"/>
      <c r="D88" s="30"/>
      <c r="E88" s="36"/>
      <c r="F88" s="31"/>
    </row>
    <row r="89" spans="1:6" x14ac:dyDescent="0.3">
      <c r="A89" s="34"/>
      <c r="B89" s="35"/>
      <c r="C89" s="29"/>
      <c r="D89" s="30"/>
      <c r="E89" s="36"/>
      <c r="F89" s="36"/>
    </row>
    <row r="90" spans="1:6" ht="19.5" customHeight="1" x14ac:dyDescent="0.3">
      <c r="A90" s="34"/>
      <c r="B90" s="35"/>
      <c r="C90" s="29"/>
      <c r="D90" s="30"/>
      <c r="E90" s="36"/>
      <c r="F90" s="32"/>
    </row>
    <row r="91" spans="1:6" x14ac:dyDescent="0.3">
      <c r="A91" s="34"/>
      <c r="B91" s="35"/>
      <c r="C91" s="29"/>
      <c r="D91" s="30"/>
      <c r="E91" s="36"/>
      <c r="F91" s="36"/>
    </row>
    <row r="92" spans="1:6" ht="19.5" customHeight="1" x14ac:dyDescent="0.3">
      <c r="A92" s="34"/>
      <c r="B92" s="35"/>
      <c r="C92" s="29"/>
      <c r="D92" s="30"/>
      <c r="E92" s="36"/>
      <c r="F92" s="31"/>
    </row>
    <row r="93" spans="1:6" x14ac:dyDescent="0.3">
      <c r="A93" s="34"/>
      <c r="B93" s="35"/>
      <c r="C93" s="29"/>
      <c r="D93" s="30"/>
      <c r="E93" s="36"/>
      <c r="F93" s="36"/>
    </row>
    <row r="94" spans="1:6" ht="19.5" customHeight="1" x14ac:dyDescent="0.3">
      <c r="A94" s="34"/>
      <c r="B94" s="35"/>
      <c r="C94" s="29"/>
      <c r="D94" s="30"/>
      <c r="E94" s="36"/>
      <c r="F94" s="32"/>
    </row>
    <row r="95" spans="1:6" x14ac:dyDescent="0.3">
      <c r="A95" s="34"/>
      <c r="B95" s="35"/>
      <c r="C95" s="29"/>
      <c r="D95" s="30"/>
      <c r="E95" s="36"/>
      <c r="F95" s="36"/>
    </row>
    <row r="96" spans="1:6" ht="19.5" customHeight="1" x14ac:dyDescent="0.3">
      <c r="A96" s="34"/>
      <c r="B96" s="35"/>
      <c r="C96" s="29"/>
      <c r="D96" s="30"/>
      <c r="E96" s="36"/>
      <c r="F96" s="31"/>
    </row>
    <row r="97" spans="1:6" x14ac:dyDescent="0.3">
      <c r="A97" s="34"/>
      <c r="B97" s="35"/>
      <c r="C97" s="29"/>
      <c r="D97" s="30"/>
      <c r="E97" s="36"/>
      <c r="F97" s="36"/>
    </row>
    <row r="98" spans="1:6" ht="19.5" customHeight="1" x14ac:dyDescent="0.3">
      <c r="A98" s="34"/>
    </row>
    <row r="99" spans="1:6" x14ac:dyDescent="0.3">
      <c r="A99" s="38"/>
    </row>
  </sheetData>
  <mergeCells count="69">
    <mergeCell ref="D65:H65"/>
    <mergeCell ref="B31:B38"/>
    <mergeCell ref="D34:H34"/>
    <mergeCell ref="D39:H39"/>
    <mergeCell ref="B39:B48"/>
    <mergeCell ref="D42:H42"/>
    <mergeCell ref="H47:H48"/>
    <mergeCell ref="D40:D41"/>
    <mergeCell ref="H40:H41"/>
    <mergeCell ref="D43:D44"/>
    <mergeCell ref="H43:H44"/>
    <mergeCell ref="D45:D46"/>
    <mergeCell ref="H45:H46"/>
    <mergeCell ref="D47:D48"/>
    <mergeCell ref="D32:D33"/>
    <mergeCell ref="H32:H33"/>
    <mergeCell ref="D35:D36"/>
    <mergeCell ref="D62:H62"/>
    <mergeCell ref="D52:H52"/>
    <mergeCell ref="D53:D55"/>
    <mergeCell ref="H53:H55"/>
    <mergeCell ref="D56:D58"/>
    <mergeCell ref="H56:H58"/>
    <mergeCell ref="B49:H49"/>
    <mergeCell ref="B50:B51"/>
    <mergeCell ref="D50:D51"/>
    <mergeCell ref="H50:H51"/>
    <mergeCell ref="H35:H36"/>
    <mergeCell ref="D37:D38"/>
    <mergeCell ref="H37:H38"/>
    <mergeCell ref="D31:H31"/>
    <mergeCell ref="D26:H26"/>
    <mergeCell ref="H9:H10"/>
    <mergeCell ref="D11:H11"/>
    <mergeCell ref="A1:A3"/>
    <mergeCell ref="B1:H1"/>
    <mergeCell ref="B2:B4"/>
    <mergeCell ref="D2:H2"/>
    <mergeCell ref="D3:H3"/>
    <mergeCell ref="D29:D30"/>
    <mergeCell ref="H29:H30"/>
    <mergeCell ref="D27:D28"/>
    <mergeCell ref="H27:H28"/>
    <mergeCell ref="B5:H5"/>
    <mergeCell ref="B6:B15"/>
    <mergeCell ref="D6:H6"/>
    <mergeCell ref="D7:D8"/>
    <mergeCell ref="H22:H23"/>
    <mergeCell ref="D12:D13"/>
    <mergeCell ref="H12:H13"/>
    <mergeCell ref="D14:D15"/>
    <mergeCell ref="H14:H15"/>
    <mergeCell ref="H7:H8"/>
    <mergeCell ref="B52:B70"/>
    <mergeCell ref="A5:A51"/>
    <mergeCell ref="A52:A70"/>
    <mergeCell ref="D9:D10"/>
    <mergeCell ref="D17:H17"/>
    <mergeCell ref="D59:D61"/>
    <mergeCell ref="H59:H61"/>
    <mergeCell ref="D16:H16"/>
    <mergeCell ref="B16:B30"/>
    <mergeCell ref="D18:D19"/>
    <mergeCell ref="H18:H19"/>
    <mergeCell ref="D20:D21"/>
    <mergeCell ref="H20:H21"/>
    <mergeCell ref="D22:D23"/>
    <mergeCell ref="D24:D25"/>
    <mergeCell ref="H24:H25"/>
  </mergeCells>
  <conditionalFormatting sqref="H32:H33 H50:H51 H53 H56 H43:H44 H47:H48">
    <cfRule type="cellIs" dxfId="63" priority="85" stopIfTrue="1" operator="greaterThan">
      <formula>1.1</formula>
    </cfRule>
    <cfRule type="cellIs" dxfId="62" priority="86" stopIfTrue="1" operator="between">
      <formula>0.9</formula>
      <formula>0.999</formula>
    </cfRule>
    <cfRule type="cellIs" dxfId="61" priority="87" stopIfTrue="1" operator="between">
      <formula>100%</formula>
      <formula>110%</formula>
    </cfRule>
    <cfRule type="cellIs" dxfId="60" priority="88" stopIfTrue="1" operator="lessThan">
      <formula>90%</formula>
    </cfRule>
  </conditionalFormatting>
  <conditionalFormatting sqref="H66:H67 H70 H63:H64">
    <cfRule type="cellIs" dxfId="59" priority="81" operator="greaterThan">
      <formula>1.1</formula>
    </cfRule>
    <cfRule type="cellIs" dxfId="58" priority="82" operator="between">
      <formula>0.9</formula>
      <formula>0.999</formula>
    </cfRule>
    <cfRule type="cellIs" dxfId="57" priority="83" operator="between">
      <formula>100%</formula>
      <formula>110%</formula>
    </cfRule>
    <cfRule type="cellIs" dxfId="56" priority="84" operator="lessThan">
      <formula>90%</formula>
    </cfRule>
  </conditionalFormatting>
  <conditionalFormatting sqref="H24:H25 H29:H30">
    <cfRule type="cellIs" dxfId="55" priority="77" operator="greaterThan">
      <formula>1.1</formula>
    </cfRule>
    <cfRule type="cellIs" dxfId="54" priority="78" operator="between">
      <formula>0.9</formula>
      <formula>0.999</formula>
    </cfRule>
    <cfRule type="cellIs" dxfId="53" priority="79" operator="between">
      <formula>100%</formula>
      <formula>110%</formula>
    </cfRule>
    <cfRule type="cellIs" dxfId="52" priority="80" operator="lessThan">
      <formula>90%</formula>
    </cfRule>
  </conditionalFormatting>
  <conditionalFormatting sqref="H35:H38">
    <cfRule type="cellIs" dxfId="51" priority="69" operator="greaterThan">
      <formula>1.1</formula>
    </cfRule>
    <cfRule type="cellIs" dxfId="50" priority="70" operator="between">
      <formula>0.9</formula>
      <formula>0.999</formula>
    </cfRule>
    <cfRule type="cellIs" dxfId="49" priority="71" operator="between">
      <formula>100%</formula>
      <formula>110%</formula>
    </cfRule>
    <cfRule type="cellIs" dxfId="48" priority="72" operator="lessThan">
      <formula>90%</formula>
    </cfRule>
  </conditionalFormatting>
  <conditionalFormatting sqref="H9:H10">
    <cfRule type="cellIs" dxfId="47" priority="65" operator="greaterThan">
      <formula>1.1</formula>
    </cfRule>
    <cfRule type="cellIs" dxfId="46" priority="66" operator="between">
      <formula>0.9</formula>
      <formula>0.999</formula>
    </cfRule>
    <cfRule type="cellIs" dxfId="45" priority="67" operator="between">
      <formula>100%</formula>
      <formula>110%</formula>
    </cfRule>
    <cfRule type="cellIs" dxfId="44" priority="68" operator="lessThan">
      <formula>90%</formula>
    </cfRule>
  </conditionalFormatting>
  <conditionalFormatting sqref="H12:H13">
    <cfRule type="cellIs" dxfId="43" priority="57" operator="greaterThan">
      <formula>1.1</formula>
    </cfRule>
    <cfRule type="cellIs" dxfId="42" priority="58" operator="between">
      <formula>0.9</formula>
      <formula>0.999</formula>
    </cfRule>
    <cfRule type="cellIs" dxfId="41" priority="59" operator="between">
      <formula>100%</formula>
      <formula>110%</formula>
    </cfRule>
    <cfRule type="cellIs" dxfId="40" priority="60" operator="lessThan">
      <formula>90%</formula>
    </cfRule>
  </conditionalFormatting>
  <conditionalFormatting sqref="H14:H15">
    <cfRule type="cellIs" dxfId="39" priority="53" operator="greaterThan">
      <formula>1.1</formula>
    </cfRule>
    <cfRule type="cellIs" dxfId="38" priority="54" operator="between">
      <formula>0.9</formula>
      <formula>0.999</formula>
    </cfRule>
    <cfRule type="cellIs" dxfId="37" priority="55" operator="between">
      <formula>100%</formula>
      <formula>110%</formula>
    </cfRule>
    <cfRule type="cellIs" dxfId="36" priority="56" operator="lessThan">
      <formula>90%</formula>
    </cfRule>
  </conditionalFormatting>
  <conditionalFormatting sqref="H20:H21">
    <cfRule type="cellIs" dxfId="35" priority="37" operator="greaterThan">
      <formula>1.1</formula>
    </cfRule>
    <cfRule type="cellIs" dxfId="34" priority="38" operator="between">
      <formula>0.9</formula>
      <formula>0.999</formula>
    </cfRule>
    <cfRule type="cellIs" dxfId="33" priority="39" operator="between">
      <formula>100%</formula>
      <formula>110%</formula>
    </cfRule>
    <cfRule type="cellIs" dxfId="32" priority="40" operator="lessThan">
      <formula>90%</formula>
    </cfRule>
  </conditionalFormatting>
  <conditionalFormatting sqref="H27:H28">
    <cfRule type="cellIs" dxfId="31" priority="33" operator="greaterThan">
      <formula>1.1</formula>
    </cfRule>
    <cfRule type="cellIs" dxfId="30" priority="34" operator="between">
      <formula>0.9</formula>
      <formula>0.999</formula>
    </cfRule>
    <cfRule type="cellIs" dxfId="29" priority="35" operator="between">
      <formula>100%</formula>
      <formula>110%</formula>
    </cfRule>
    <cfRule type="cellIs" dxfId="28" priority="36" operator="lessThan">
      <formula>90%</formula>
    </cfRule>
  </conditionalFormatting>
  <conditionalFormatting sqref="H40:H41">
    <cfRule type="cellIs" dxfId="27" priority="29" operator="greaterThan">
      <formula>1.1</formula>
    </cfRule>
    <cfRule type="cellIs" dxfId="26" priority="30" operator="between">
      <formula>0.9</formula>
      <formula>0.999</formula>
    </cfRule>
    <cfRule type="cellIs" dxfId="25" priority="31" operator="between">
      <formula>100%</formula>
      <formula>110%</formula>
    </cfRule>
    <cfRule type="cellIs" dxfId="24" priority="32" operator="lessThan">
      <formula>90%</formula>
    </cfRule>
  </conditionalFormatting>
  <conditionalFormatting sqref="H45:H46">
    <cfRule type="cellIs" dxfId="23" priority="25" operator="greaterThan">
      <formula>1.1</formula>
    </cfRule>
    <cfRule type="cellIs" dxfId="22" priority="26" operator="between">
      <formula>0.9</formula>
      <formula>0.999</formula>
    </cfRule>
    <cfRule type="cellIs" dxfId="21" priority="27" operator="between">
      <formula>100%</formula>
      <formula>110%</formula>
    </cfRule>
    <cfRule type="cellIs" dxfId="20" priority="28" operator="lessThan">
      <formula>90%</formula>
    </cfRule>
  </conditionalFormatting>
  <conditionalFormatting sqref="H68:H69">
    <cfRule type="cellIs" dxfId="19" priority="21" operator="greaterThan">
      <formula>1.1</formula>
    </cfRule>
    <cfRule type="cellIs" dxfId="18" priority="22" operator="between">
      <formula>0.9</formula>
      <formula>0.999</formula>
    </cfRule>
    <cfRule type="cellIs" dxfId="17" priority="23" operator="between">
      <formula>100%</formula>
      <formula>110%</formula>
    </cfRule>
    <cfRule type="cellIs" dxfId="16" priority="24" operator="lessThan">
      <formula>90%</formula>
    </cfRule>
  </conditionalFormatting>
  <conditionalFormatting sqref="H59">
    <cfRule type="cellIs" dxfId="15" priority="13" stopIfTrue="1" operator="greaterThan">
      <formula>1.1</formula>
    </cfRule>
    <cfRule type="cellIs" dxfId="14" priority="14" stopIfTrue="1" operator="between">
      <formula>0.9</formula>
      <formula>0.999</formula>
    </cfRule>
    <cfRule type="cellIs" dxfId="13" priority="15" stopIfTrue="1" operator="between">
      <formula>100%</formula>
      <formula>110%</formula>
    </cfRule>
    <cfRule type="cellIs" dxfId="12" priority="16" stopIfTrue="1" operator="lessThan">
      <formula>90%</formula>
    </cfRule>
  </conditionalFormatting>
  <conditionalFormatting sqref="H22:H23">
    <cfRule type="cellIs" dxfId="11" priority="9" operator="greaterThan">
      <formula>1.1</formula>
    </cfRule>
    <cfRule type="cellIs" dxfId="10" priority="10" operator="between">
      <formula>0.9</formula>
      <formula>0.999</formula>
    </cfRule>
    <cfRule type="cellIs" dxfId="9" priority="11" operator="between">
      <formula>100%</formula>
      <formula>110%</formula>
    </cfRule>
    <cfRule type="cellIs" dxfId="8" priority="12" operator="lessThan">
      <formula>90%</formula>
    </cfRule>
  </conditionalFormatting>
  <conditionalFormatting sqref="H18:H19">
    <cfRule type="cellIs" dxfId="7" priority="5" operator="greaterThan">
      <formula>1.1</formula>
    </cfRule>
    <cfRule type="cellIs" dxfId="6" priority="6" operator="between">
      <formula>0.9</formula>
      <formula>0.999</formula>
    </cfRule>
    <cfRule type="cellIs" dxfId="5" priority="7" operator="between">
      <formula>100%</formula>
      <formula>110%</formula>
    </cfRule>
    <cfRule type="cellIs" dxfId="4" priority="8" operator="lessThan">
      <formula>90%</formula>
    </cfRule>
  </conditionalFormatting>
  <conditionalFormatting sqref="H7:H8">
    <cfRule type="cellIs" dxfId="3" priority="1" operator="greaterThan">
      <formula>1.1</formula>
    </cfRule>
    <cfRule type="cellIs" dxfId="2" priority="2" operator="between">
      <formula>0.9</formula>
      <formula>0.999</formula>
    </cfRule>
    <cfRule type="cellIs" dxfId="1" priority="3" operator="between">
      <formula>100%</formula>
      <formula>110%</formula>
    </cfRule>
    <cfRule type="cellIs" dxfId="0" priority="4" operator="lessThan">
      <formula>90%</formula>
    </cfRule>
  </conditionalFormatting>
  <printOptions horizontalCentered="1"/>
  <pageMargins left="0.74" right="0.7" top="0.53" bottom="0.51" header="0.3" footer="0.3"/>
  <pageSetup paperSize="9" scale="29" fitToHeight="0" orientation="portrait" horizontalDpi="1200" verticalDpi="1200" r:id="rId1"/>
  <rowBreaks count="1" manualBreakCount="1">
    <brk id="5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PSAU (2016)</vt:lpstr>
      <vt:lpstr>PSAU (2017)</vt:lpstr>
      <vt:lpstr>PSAU (2018)</vt:lpstr>
      <vt:lpstr>PSAU (2019)</vt:lpstr>
      <vt:lpstr>'PSAU (2016)'!Print_Area</vt:lpstr>
      <vt:lpstr>'PSAU (2017)'!Print_Area</vt:lpstr>
      <vt:lpstr>'PSAU (2018)'!Print_Area</vt:lpstr>
      <vt:lpstr>'PSAU (2019)'!Print_Area</vt:lpstr>
      <vt:lpstr>'PSAU (2016)'!Print_Titles</vt:lpstr>
      <vt:lpstr>'PSAU (2017)'!Print_Titles</vt:lpstr>
      <vt:lpstr>'PSAU (2018)'!Print_Titles</vt:lpstr>
      <vt:lpstr>'PSAU (2019)'!Print_Titles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dc:creator>
  <cp:lastModifiedBy>DAP-USER</cp:lastModifiedBy>
  <cp:lastPrinted>2021-03-23T06:51:59Z</cp:lastPrinted>
  <dcterms:created xsi:type="dcterms:W3CDTF">2017-01-11T01:27:43Z</dcterms:created>
  <dcterms:modified xsi:type="dcterms:W3CDTF">2021-03-23T06:57:07Z</dcterms:modified>
</cp:coreProperties>
</file>