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P-USER\Documents\RBPMS Files\2019 PBB Scorecards\SUCs Scorecards 2019\REGION 3\"/>
    </mc:Choice>
  </mc:AlternateContent>
  <bookViews>
    <workbookView xWindow="240" yWindow="50" windowWidth="19160" windowHeight="8010" activeTab="3"/>
  </bookViews>
  <sheets>
    <sheet name="PSAU (2016)" sheetId="1" r:id="rId1"/>
    <sheet name="PSAU (2017)" sheetId="2" r:id="rId2"/>
    <sheet name="PSAU (2018)" sheetId="4" r:id="rId3"/>
    <sheet name="PSAU (2019)" sheetId="3" r:id="rId4"/>
  </sheets>
  <definedNames>
    <definedName name="_xlnm.Print_Area" localSheetId="0">'PSAU (2016)'!$A$1:$H$57</definedName>
    <definedName name="_xlnm.Print_Area" localSheetId="1">'PSAU (2017)'!$A$1:$H$66</definedName>
    <definedName name="_xlnm.Print_Area" localSheetId="2">'PSAU (2018)'!$A$1:$H$72</definedName>
    <definedName name="_xlnm.Print_Area" localSheetId="3">'PSAU (2019)'!$A$1:$H$71</definedName>
    <definedName name="_xlnm.Print_Titles" localSheetId="0">'PSAU (2016)'!$1:$4</definedName>
    <definedName name="_xlnm.Print_Titles" localSheetId="1">'PSAU (2017)'!$1:$4</definedName>
    <definedName name="_xlnm.Print_Titles" localSheetId="2">'PSAU (2018)'!$1:$4</definedName>
    <definedName name="_xlnm.Print_Titles" localSheetId="3">'PSAU (2019)'!$1:$4</definedName>
  </definedNames>
  <calcPr calcId="162913"/>
</workbook>
</file>

<file path=xl/calcChain.xml><?xml version="1.0" encoding="utf-8"?>
<calcChain xmlns="http://schemas.openxmlformats.org/spreadsheetml/2006/main">
  <c r="G47" i="3" l="1"/>
  <c r="G37" i="3"/>
  <c r="G29" i="3"/>
  <c r="G24" i="3"/>
  <c r="G22" i="3"/>
  <c r="G20" i="3"/>
  <c r="G18" i="3"/>
  <c r="G12" i="3"/>
  <c r="G14" i="3"/>
  <c r="G9" i="3"/>
  <c r="G7" i="3"/>
  <c r="G53" i="3"/>
  <c r="G56" i="3"/>
  <c r="G59" i="3"/>
  <c r="B78" i="4" l="1"/>
  <c r="H71" i="4"/>
  <c r="H70" i="4"/>
  <c r="H69" i="4"/>
  <c r="H68" i="4"/>
  <c r="H67" i="4"/>
  <c r="H65" i="4"/>
  <c r="H64" i="4"/>
  <c r="H63" i="4"/>
  <c r="G59" i="4"/>
  <c r="H59" i="4" s="1"/>
  <c r="G56" i="4"/>
  <c r="H56" i="4" s="1"/>
  <c r="E56" i="4"/>
  <c r="H53" i="4"/>
  <c r="G53" i="4"/>
  <c r="E53" i="4"/>
  <c r="H50" i="4"/>
  <c r="H47" i="4"/>
  <c r="G47" i="4"/>
  <c r="H45" i="4"/>
  <c r="H43" i="4"/>
  <c r="H40" i="4"/>
  <c r="H37" i="4"/>
  <c r="G37" i="4"/>
  <c r="H35" i="4"/>
  <c r="H32" i="4"/>
  <c r="B77" i="4" s="1"/>
  <c r="G29" i="4"/>
  <c r="H29" i="4" s="1"/>
  <c r="H27" i="4"/>
  <c r="H24" i="4"/>
  <c r="B76" i="4" s="1"/>
  <c r="G24" i="4"/>
  <c r="G22" i="4"/>
  <c r="H22" i="4" s="1"/>
  <c r="H20" i="4"/>
  <c r="G20" i="4"/>
  <c r="G18" i="4"/>
  <c r="H18" i="4" s="1"/>
  <c r="H14" i="4"/>
  <c r="G14" i="4"/>
  <c r="G12" i="4"/>
  <c r="H12" i="4" s="1"/>
  <c r="H9" i="4"/>
  <c r="G9" i="4"/>
  <c r="G7" i="4"/>
  <c r="H7" i="4" s="1"/>
  <c r="B80" i="4" l="1"/>
  <c r="B79" i="4"/>
  <c r="E59" i="3"/>
  <c r="E56" i="3"/>
  <c r="E53" i="3"/>
  <c r="E47" i="3"/>
  <c r="E37" i="3"/>
  <c r="E29" i="3"/>
  <c r="E24" i="3"/>
  <c r="E22" i="3"/>
  <c r="E20" i="3"/>
  <c r="E18" i="3"/>
  <c r="E14" i="3"/>
  <c r="E12" i="3"/>
  <c r="E9" i="3"/>
  <c r="E7" i="3"/>
  <c r="H59" i="3" l="1"/>
  <c r="H69" i="3" l="1"/>
  <c r="H68" i="3"/>
  <c r="H22" i="3" l="1"/>
  <c r="H20" i="3"/>
  <c r="H18" i="3"/>
  <c r="H70" i="3"/>
  <c r="H67" i="3"/>
  <c r="H66" i="3"/>
  <c r="H64" i="3"/>
  <c r="H63" i="3"/>
  <c r="H56" i="3"/>
  <c r="H53" i="3"/>
  <c r="H50" i="3"/>
  <c r="H47" i="3"/>
  <c r="H45" i="3"/>
  <c r="H43" i="3"/>
  <c r="H40" i="3"/>
  <c r="H37" i="3"/>
  <c r="H35" i="3"/>
  <c r="H32" i="3"/>
  <c r="H29" i="3"/>
  <c r="H27" i="3"/>
  <c r="H24" i="3"/>
  <c r="B75" i="3" s="1"/>
  <c r="H14" i="3"/>
  <c r="H12" i="3"/>
  <c r="H9" i="3"/>
  <c r="H7" i="3"/>
  <c r="B76" i="3" l="1"/>
  <c r="B77" i="3"/>
  <c r="B79" i="3"/>
  <c r="B78" i="3"/>
  <c r="H63" i="2"/>
  <c r="G42" i="2" l="1"/>
  <c r="G40" i="2"/>
  <c r="G38" i="2"/>
  <c r="H38" i="2" s="1"/>
  <c r="G36" i="2"/>
  <c r="H36" i="2" s="1"/>
  <c r="G30" i="2"/>
  <c r="G24" i="2"/>
  <c r="G22" i="2"/>
  <c r="G18" i="2"/>
  <c r="G11" i="2"/>
  <c r="G9" i="2"/>
  <c r="G49" i="2"/>
  <c r="G52" i="2"/>
  <c r="G55" i="2"/>
  <c r="H62" i="2"/>
  <c r="E55" i="2" l="1"/>
  <c r="E52" i="2"/>
  <c r="E32" i="2"/>
  <c r="H16" i="2"/>
  <c r="H14" i="2"/>
  <c r="H11" i="2"/>
  <c r="H65" i="2" l="1"/>
  <c r="H64" i="2"/>
  <c r="H61" i="2"/>
  <c r="H60" i="2"/>
  <c r="H59" i="2"/>
  <c r="H55" i="2"/>
  <c r="H52" i="2"/>
  <c r="H49" i="2"/>
  <c r="H47" i="2"/>
  <c r="H44" i="2"/>
  <c r="H42" i="2"/>
  <c r="H40" i="2"/>
  <c r="H34" i="2"/>
  <c r="H32" i="2"/>
  <c r="H30" i="2"/>
  <c r="H28" i="2"/>
  <c r="H26" i="2"/>
  <c r="H24" i="2"/>
  <c r="H22" i="2"/>
  <c r="H20" i="2"/>
  <c r="B70" i="2" s="1"/>
  <c r="H18" i="2"/>
  <c r="H9" i="2"/>
  <c r="H7" i="2"/>
  <c r="B71" i="2" l="1"/>
  <c r="B72" i="2"/>
  <c r="B74" i="2"/>
  <c r="B73" i="2"/>
  <c r="G48" i="1"/>
  <c r="G45" i="1"/>
  <c r="H31" i="1"/>
  <c r="H23" i="1"/>
  <c r="G25" i="1"/>
  <c r="H17" i="1"/>
  <c r="H15" i="1"/>
  <c r="H11" i="1" l="1"/>
  <c r="E11" i="1"/>
  <c r="H9" i="1"/>
  <c r="E9" i="1"/>
  <c r="H7" i="1"/>
  <c r="H13" i="1"/>
  <c r="H19" i="1"/>
  <c r="E21" i="1"/>
  <c r="H21" i="1"/>
  <c r="E23" i="1"/>
  <c r="E25" i="1"/>
  <c r="H25" i="1"/>
  <c r="H56" i="1" l="1"/>
  <c r="H55" i="1"/>
  <c r="H54" i="1"/>
  <c r="H53" i="1"/>
  <c r="H52" i="1"/>
  <c r="H48" i="1"/>
  <c r="H45" i="1"/>
  <c r="H42" i="1"/>
  <c r="E42" i="1"/>
  <c r="H40" i="1"/>
  <c r="H37" i="1"/>
  <c r="H35" i="1"/>
  <c r="H33" i="1"/>
  <c r="H29" i="1"/>
  <c r="H27" i="1"/>
  <c r="B61" i="1"/>
  <c r="B63" i="1" l="1"/>
  <c r="B62" i="1"/>
  <c r="B65" i="1"/>
  <c r="B64" i="1"/>
</calcChain>
</file>

<file path=xl/comments1.xml><?xml version="1.0" encoding="utf-8"?>
<comments xmlns="http://schemas.openxmlformats.org/spreadsheetml/2006/main">
  <authors>
    <author>CFG-SERVER</author>
  </authors>
  <commentList>
    <comment ref="D11" authorId="0" shapeId="0">
      <text>
        <r>
          <rPr>
            <b/>
            <sz val="14"/>
            <color indexed="81"/>
            <rFont val="Tahoma"/>
            <family val="2"/>
          </rPr>
          <t xml:space="preserve">CFG-SERVER:
</t>
        </r>
        <r>
          <rPr>
            <sz val="14"/>
            <color indexed="81"/>
            <rFont val="Tahoma"/>
            <family val="2"/>
          </rPr>
          <t>This performance indicator is formerly under MFO 2: Advanced Education Services</t>
        </r>
      </text>
    </comment>
  </commentList>
</comments>
</file>

<file path=xl/sharedStrings.xml><?xml version="1.0" encoding="utf-8"?>
<sst xmlns="http://schemas.openxmlformats.org/spreadsheetml/2006/main" count="436" uniqueCount="203">
  <si>
    <t>insert logo</t>
  </si>
  <si>
    <t>OUTPUTS</t>
  </si>
  <si>
    <t>DEPARTMENT</t>
  </si>
  <si>
    <t>OVERALL RESULTS ASSESSMENT</t>
  </si>
  <si>
    <t xml:space="preserve">  BUDGET</t>
  </si>
  <si>
    <t>SERVICE/ PRODUCT RESULTS</t>
  </si>
  <si>
    <t>PAMPANGA STATE AGRICULTURAL UNIVERSITY</t>
  </si>
  <si>
    <t>FY 2016
(in million)</t>
  </si>
  <si>
    <t>PERFORMANCE INDICATORS</t>
  </si>
  <si>
    <t>FY 2015 ACTUAL ACCOMPLISHMENT</t>
  </si>
  <si>
    <t>FY 2016 TARGET</t>
  </si>
  <si>
    <t>FY 2016 ACTUAL ACCOMPLISHMENT</t>
  </si>
  <si>
    <t>RATING</t>
  </si>
  <si>
    <t>MAJOR FINAL OUTPUTS</t>
  </si>
  <si>
    <t>Advanced Education Services</t>
  </si>
  <si>
    <t>Total number of graduates</t>
  </si>
  <si>
    <t>graduates</t>
  </si>
  <si>
    <t>Research Services</t>
  </si>
  <si>
    <t>Number of research studies completed</t>
  </si>
  <si>
    <t>research studies</t>
  </si>
  <si>
    <t>Percentage of research projects completed in the last 3 years</t>
  </si>
  <si>
    <t>47 out of 47 research projects completed</t>
  </si>
  <si>
    <t>Percentage of research outputs published in a recognized journal or submitted for patenting or patented</t>
  </si>
  <si>
    <t>Percentage of research completed within the original project timeframe</t>
  </si>
  <si>
    <t xml:space="preserve">47 out of 47 research projects completed </t>
  </si>
  <si>
    <t>Technical Advisory Extension Services</t>
  </si>
  <si>
    <t>Number of persons-days trained (man-hour) weighted by length of training</t>
  </si>
  <si>
    <t>persons trained</t>
  </si>
  <si>
    <t>Percentage of trainees who rate the training course as good or better</t>
  </si>
  <si>
    <t>2,480 out of 3,138 trainees</t>
  </si>
  <si>
    <t>Percentage of clients who rate the advisory services as good or better</t>
  </si>
  <si>
    <t>1,002 out of 1,151 clients</t>
  </si>
  <si>
    <t>Percentage of requests for training responded to within 3 days of request</t>
  </si>
  <si>
    <t>3,138 out of 4,075 trainings responded</t>
  </si>
  <si>
    <t>Percentage of request for technical advice that are responded to within 3 days</t>
  </si>
  <si>
    <t xml:space="preserve">1,151 out of 1,494 technical advice responded </t>
  </si>
  <si>
    <t>Percentage of persons who receive training or advisory services who rate timeliness of service delivery as good or better</t>
  </si>
  <si>
    <t xml:space="preserve">3,157 out of 3,713
persons </t>
  </si>
  <si>
    <t>STO and GASS</t>
  </si>
  <si>
    <t>SUPPORT TO OPERATIONS</t>
  </si>
  <si>
    <t>posted</t>
  </si>
  <si>
    <t>Percentage of faculty and personnel enabled to pursue studies/ training</t>
  </si>
  <si>
    <t xml:space="preserve">101 out of 293
faculty and 
personnel </t>
  </si>
  <si>
    <t>GENERAL ADMINISTRATIVE SUPPORT SERVICES</t>
  </si>
  <si>
    <t>Budget Utilization Rate</t>
  </si>
  <si>
    <t>Disbursements BUR
Ratio of total disbursement to total obligations.</t>
  </si>
  <si>
    <t>Public Financial Management reporting requirements of COA and DBM</t>
  </si>
  <si>
    <t>Budget and Financial Accountability Reports (BFARs)</t>
  </si>
  <si>
    <t>Report on Ageing Cash Advance</t>
  </si>
  <si>
    <t xml:space="preserve">COA Financial Reports </t>
  </si>
  <si>
    <t>APCPI</t>
  </si>
  <si>
    <t>Submission of APP</t>
  </si>
  <si>
    <t>Source:  Agency Form A/A-1; Assessment of CHED; Assessment of DBM RO-III (BUR)</t>
  </si>
  <si>
    <t>MFO 1 Average Rating</t>
  </si>
  <si>
    <t>MFO 2 Average Rating</t>
  </si>
  <si>
    <t>MFO 3 Average Rating</t>
  </si>
  <si>
    <t>MFO 4 Average Rating</t>
  </si>
  <si>
    <t>MFO Average Rating</t>
  </si>
  <si>
    <t>Overall Average Rating</t>
  </si>
  <si>
    <t>Higher Education Services</t>
  </si>
  <si>
    <t>Provision of Higher Education Services</t>
  </si>
  <si>
    <t>Percentage of total graduates that are in priority courses</t>
  </si>
  <si>
    <t>404 out of 423 
graduates</t>
  </si>
  <si>
    <t>Average passing percentage of licensure exams by the SUC graduates/ national average percentage passing across all disciplines covered by the SUC</t>
  </si>
  <si>
    <r>
      <rPr>
        <b/>
        <sz val="16"/>
        <color theme="1"/>
        <rFont val="Verdana"/>
        <family val="2"/>
      </rPr>
      <t>57.29%</t>
    </r>
    <r>
      <rPr>
        <sz val="16"/>
        <color theme="1"/>
        <rFont val="Verdana"/>
        <family val="2"/>
      </rPr>
      <t xml:space="preserve"> SUC graduates out of </t>
    </r>
    <r>
      <rPr>
        <b/>
        <sz val="16"/>
        <color theme="1"/>
        <rFont val="Verdana"/>
        <family val="2"/>
      </rPr>
      <t>34.95%</t>
    </r>
    <r>
      <rPr>
        <sz val="16"/>
        <color theme="1"/>
        <rFont val="Verdana"/>
        <family val="2"/>
      </rPr>
      <t xml:space="preserve"> national average percentage</t>
    </r>
  </si>
  <si>
    <t>Average passing percentage of licensure exams by the PSAU graduates/ national average percentage passing across all disciplines covered by the PSAU</t>
  </si>
  <si>
    <t>8 out of 47
research outputs published</t>
  </si>
  <si>
    <t>Posting of Quality Management System ISO 9001:2008 Certificate or Quality Manual and Quality Procedures/ PAWIM</t>
  </si>
  <si>
    <t>474 out of 734 
graduates</t>
  </si>
  <si>
    <r>
      <rPr>
        <b/>
        <sz val="16"/>
        <color theme="1"/>
        <rFont val="Verdana"/>
        <family val="2"/>
      </rPr>
      <t>52.48%</t>
    </r>
    <r>
      <rPr>
        <sz val="16"/>
        <color theme="1"/>
        <rFont val="Verdana"/>
        <family val="2"/>
      </rPr>
      <t xml:space="preserve"> SUC graduates out of </t>
    </r>
    <r>
      <rPr>
        <b/>
        <sz val="16"/>
        <color theme="1"/>
        <rFont val="Verdana"/>
        <family val="2"/>
      </rPr>
      <t>53.16%</t>
    </r>
    <r>
      <rPr>
        <sz val="16"/>
        <color theme="1"/>
        <rFont val="Verdana"/>
        <family val="2"/>
      </rPr>
      <t xml:space="preserve"> national average percentage</t>
    </r>
  </si>
  <si>
    <t>52 out of 53 graduates</t>
  </si>
  <si>
    <t>300 out of 302 students</t>
  </si>
  <si>
    <t>100 out of 100 research projects completed</t>
  </si>
  <si>
    <t>13 out of 38
research outputs published</t>
  </si>
  <si>
    <t xml:space="preserve">54 out of 54 research projects completed </t>
  </si>
  <si>
    <t>2,845 out of 3,154 trainees</t>
  </si>
  <si>
    <t>1,178 out of 1,202 clients</t>
  </si>
  <si>
    <t>3,154 out of 4,098 trainings responded</t>
  </si>
  <si>
    <t xml:space="preserve">1,202 out of 1,559 technical advice responded </t>
  </si>
  <si>
    <t xml:space="preserve">3,808 out of 4,356
persons </t>
  </si>
  <si>
    <t>143 out of 283 faculty and personnel</t>
  </si>
  <si>
    <t>110 out of 293 faculty and personnel</t>
  </si>
  <si>
    <t>The Pampanga State Agricultural University shall primarily provide advanced education, higher technological, professional instruction and training in the fields of agricultural, arts and sciences, teacher education, industrial technology and engineering, information technology, business management and accountancy, non-traditional courses and other relevant fields of study. It shall also undertake research, extension services and production activites in support of the development of the Province of Pampanga and provide progressive leadership in its areas of specialization.</t>
  </si>
  <si>
    <t>students</t>
  </si>
  <si>
    <t>research projects completed</t>
  </si>
  <si>
    <t>research outputs published</t>
  </si>
  <si>
    <t xml:space="preserve">research projects completed </t>
  </si>
  <si>
    <t xml:space="preserve">technical advice responded </t>
  </si>
  <si>
    <t xml:space="preserve">persons </t>
  </si>
  <si>
    <t>trainees</t>
  </si>
  <si>
    <t>clients</t>
  </si>
  <si>
    <t xml:space="preserve">graduates </t>
  </si>
  <si>
    <t>Obligations BUR 
Ratio of total obligations against all allotments.</t>
  </si>
  <si>
    <t>FY 2017
(in million)</t>
  </si>
  <si>
    <t>FY 2017 TARGET</t>
  </si>
  <si>
    <t>FY 2017 ACTUAL ACCOMPLISHMENT</t>
  </si>
  <si>
    <t>Average passing percentage of licensure exams by PSAU graduates/ national average percentage passing across all disciplines covered by the university</t>
  </si>
  <si>
    <t>Percentage of programs accredited at:</t>
  </si>
  <si>
    <t>Level 3</t>
  </si>
  <si>
    <t>Level 4</t>
  </si>
  <si>
    <t>Percentage of graduates who finished academic programs according to prescribed timeframe</t>
  </si>
  <si>
    <t>Number of research studies completed in the last 3 years</t>
  </si>
  <si>
    <t>Number of persons-days trained  weighted by length of training</t>
  </si>
  <si>
    <t>Percentage of request for technical advice that are responded to within 3 days of request</t>
  </si>
  <si>
    <t>Full Compliance with at least 30% of the prior years' COA Audit Recommendations</t>
  </si>
  <si>
    <t>Submission of APCPI</t>
  </si>
  <si>
    <t>188 out of 322 faculty and personnel</t>
  </si>
  <si>
    <t>faculty and personnel</t>
  </si>
  <si>
    <t>833 out of 953 
graduates</t>
  </si>
  <si>
    <r>
      <rPr>
        <b/>
        <sz val="16"/>
        <color theme="1"/>
        <rFont val="Verdana"/>
        <family val="2"/>
      </rPr>
      <t>75.92%</t>
    </r>
    <r>
      <rPr>
        <sz val="16"/>
        <color theme="1"/>
        <rFont val="Verdana"/>
        <family val="2"/>
      </rPr>
      <t xml:space="preserve"> SUC graduates out of </t>
    </r>
    <r>
      <rPr>
        <b/>
        <sz val="16"/>
        <color theme="1"/>
        <rFont val="Verdana"/>
        <family val="2"/>
      </rPr>
      <t>84.16%</t>
    </r>
    <r>
      <rPr>
        <sz val="16"/>
        <color theme="1"/>
        <rFont val="Verdana"/>
        <family val="2"/>
      </rPr>
      <t xml:space="preserve"> national average percentage</t>
    </r>
  </si>
  <si>
    <t>6 programs accredited</t>
  </si>
  <si>
    <t>6 out of 3 programs accredited</t>
  </si>
  <si>
    <t>899 out of 953 graduates</t>
  </si>
  <si>
    <t>188 out of 189 students</t>
  </si>
  <si>
    <t>91 out of 99 graduates</t>
  </si>
  <si>
    <t xml:space="preserve">57 research projects completed </t>
  </si>
  <si>
    <t>11 out of 29 research outputs published</t>
  </si>
  <si>
    <t>57 research projects completed</t>
  </si>
  <si>
    <t>100 research projects completed</t>
  </si>
  <si>
    <t>13 out of 38 research outputs published</t>
  </si>
  <si>
    <t xml:space="preserve">3,387 persons </t>
  </si>
  <si>
    <t xml:space="preserve">1,284 out of 1,487 technical advice responded </t>
  </si>
  <si>
    <t>3,358 out of 4,127 trainings responded</t>
  </si>
  <si>
    <t>1,195 out of 1,284 clients</t>
  </si>
  <si>
    <t>2,891 out of 3,358 trainees</t>
  </si>
  <si>
    <t>Submission of APP non-CSE</t>
  </si>
  <si>
    <t>Submission of APP CSE</t>
  </si>
  <si>
    <t>The Pampanga State Agricultural University shall primarily provide advanced education, higher technological, professional instruction and training in the fields of agricultural, arts and sciences, teacher education, industrial technology and engineering, information technology, business management and accountancy, non-traditional courses and other relevant fields of study. It shall also undertake research, extension services and production activities in support of the development of the Province of Pampanga and provide progressive leadership in its areas of specialization.</t>
  </si>
  <si>
    <t>Percentage of graduates who engaged in employment of whose employment status improved within a year of graduation</t>
  </si>
  <si>
    <t xml:space="preserve">Percentage of students who rated timeliness of education delivery/supervision as good or better </t>
  </si>
  <si>
    <t>Report on Ageing of Cash Advances</t>
  </si>
  <si>
    <t>Posting of ISO 9001 Quality Management System  Certificate or Approved ISO-aligned documentation and implementation</t>
  </si>
  <si>
    <t>ORGANIZATIONAL OUTCOMES</t>
  </si>
  <si>
    <t>Outcome Indicators</t>
  </si>
  <si>
    <t>Output Indicators</t>
  </si>
  <si>
    <t>Number of trainees weighted by the length of training</t>
  </si>
  <si>
    <t>Number of extension programs organized and supported consistent with the SUC's mandated and priority programs</t>
  </si>
  <si>
    <t>Percentage of beneficiaries who rate the training course/s and advisory services as satisfactory or higher in terms of quality and relevance</t>
  </si>
  <si>
    <t xml:space="preserve">Number of active partnerships with LGUs, industries, NGOs, NGAs, SMEs, and other stakeholders as a result of extension services </t>
  </si>
  <si>
    <t>Number of research outputs completed within the year</t>
  </si>
  <si>
    <t>Percentage of research outputs published in internationally-refereed or CHED recognized journal within the year</t>
  </si>
  <si>
    <t>Number of research outputs in the last three years utilized by the industry or by other beneficiaries</t>
  </si>
  <si>
    <t>Percentage of graduate students enrolled in research degree programs</t>
  </si>
  <si>
    <t>Percentage of graduate school faculty engaged in research work applied in any of the following:</t>
  </si>
  <si>
    <t>Pursuing advance research degree program (Ph.D)</t>
  </si>
  <si>
    <t>Actively pursuing in the last three (3) years (investigative research, basic and applied scientific research, social science research)</t>
  </si>
  <si>
    <t>Whose research work resulted in an extension program</t>
  </si>
  <si>
    <t>Percentage of undergraduate student population enrolled in CHED-identified and RDC-identified priority programs</t>
  </si>
  <si>
    <t>Percentage of undergraduate programs with accreditation</t>
  </si>
  <si>
    <t>Procurement Requirements</t>
  </si>
  <si>
    <t>Percentage of accredited graduate programs</t>
  </si>
  <si>
    <t>Percentage of first-time licensure exam-takers that pass the licensure exams</t>
  </si>
  <si>
    <t>Percentage of graduates (2 years prior) that are employed</t>
  </si>
  <si>
    <t>Producing technologies for commercialization or livelihood improvement</t>
  </si>
  <si>
    <t>333 out of 534
licensure exam-taker</t>
  </si>
  <si>
    <t>535 out of 727
graduates</t>
  </si>
  <si>
    <t>3,612 out of 4,091 students</t>
  </si>
  <si>
    <t>15 out of 16
programs</t>
  </si>
  <si>
    <t>12 out of 51
research program</t>
  </si>
  <si>
    <t>9 out of 51
research program</t>
  </si>
  <si>
    <t>22 out of 51
research program</t>
  </si>
  <si>
    <t>462 students</t>
  </si>
  <si>
    <t>4 out of 5
programs</t>
  </si>
  <si>
    <t>7 out of 24
research outputs published</t>
  </si>
  <si>
    <t>2,575 out of 3,180
beneficiaries</t>
  </si>
  <si>
    <t>research outputs</t>
  </si>
  <si>
    <t>active partnerships</t>
  </si>
  <si>
    <t>programs</t>
  </si>
  <si>
    <t>Sustained Full Compliance with at least 30% of the prior years' COA Audit Recommendations</t>
  </si>
  <si>
    <t>Posting of ISO 9001 Quality Management System Certificate</t>
  </si>
  <si>
    <t>FY 2018 APP – non CSE submission</t>
  </si>
  <si>
    <t>Indicative FY 2019 APP – non CSE submission</t>
  </si>
  <si>
    <t>FY 2019 APP – CSE submission</t>
  </si>
  <si>
    <t>FY 2017 APCPI report submission</t>
  </si>
  <si>
    <t>Undertaking of Early Procurement for at least 50% of Goods and Services</t>
  </si>
  <si>
    <t>Utilization Rate for All Earmarked Income</t>
  </si>
  <si>
    <t>Higher Education Program</t>
  </si>
  <si>
    <t>Advanced Education Program</t>
  </si>
  <si>
    <t>Research Program</t>
  </si>
  <si>
    <t>Technical Advisory Extension Program</t>
  </si>
  <si>
    <t>Pampanga State Agricultural University</t>
  </si>
  <si>
    <t>FY 2019 ACTUAL ACCOMPLISHMENT</t>
  </si>
  <si>
    <t>FY 2019 TARGET</t>
  </si>
  <si>
    <t>FY 2019
(in million)</t>
  </si>
  <si>
    <t>BASELINE</t>
  </si>
  <si>
    <t>FY 2018 TARGET</t>
  </si>
  <si>
    <t>FY 2018 ACTUAL ACCOMPLISHMENT</t>
  </si>
  <si>
    <t>N/A</t>
  </si>
  <si>
    <t>310 out of 552
licensure exam-taker</t>
  </si>
  <si>
    <t>702 out of 961
graduates</t>
  </si>
  <si>
    <t>4,049 out of 4,726 students</t>
  </si>
  <si>
    <t>23 out of 25
programs</t>
  </si>
  <si>
    <t>6 out of 36
research program</t>
  </si>
  <si>
    <t>10 out of 36
research program</t>
  </si>
  <si>
    <t>7 out of 36
research program</t>
  </si>
  <si>
    <t>115 students</t>
  </si>
  <si>
    <t>5 out of 6
programs</t>
  </si>
  <si>
    <t>13 out of 30
research outputs published</t>
  </si>
  <si>
    <t>2,593 out of 3,194
beneficiaries</t>
  </si>
  <si>
    <t>FY 2019 APP – non CSE submission</t>
  </si>
  <si>
    <t>Indicative FY 2020 APP – non CSE submission</t>
  </si>
  <si>
    <t>FY 2020 APP – CSE submission</t>
  </si>
  <si>
    <t>FY 2018 APCPI report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</si>
</sst>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quot;Php&quot;#,##0.00"/>
    <numFmt numFmtId="166" formatCode="&quot;Php&quot;#,##0.000"/>
    <numFmt numFmtId="167" formatCode="[$PHP]\ #,##0.00_);\([$PHP]\ #,##0.00\)"/>
    <numFmt numFmtId="168" formatCode="&quot;Php&quot;#,##0"/>
  </numFmts>
  <fonts count="31" x14ac:knownFonts="1">
    <font>
      <sz val="11"/>
      <color theme="1"/>
      <name val="Calibri"/>
      <family val="2"/>
      <scheme val="minor"/>
    </font>
    <font>
      <sz val="11"/>
      <color theme="1"/>
      <name val="Calibri"/>
      <family val="2"/>
      <scheme val="minor"/>
    </font>
    <font>
      <b/>
      <sz val="12"/>
      <color theme="1"/>
      <name val="Verdana"/>
      <family val="2"/>
    </font>
    <font>
      <b/>
      <sz val="12"/>
      <color rgb="FFFFFFFF"/>
      <name val="Verdana"/>
      <family val="2"/>
    </font>
    <font>
      <sz val="12"/>
      <color theme="1"/>
      <name val="Verdana"/>
      <family val="2"/>
    </font>
    <font>
      <b/>
      <sz val="16"/>
      <color theme="9" tint="0.39997558519241921"/>
      <name val="Verdana"/>
      <family val="2"/>
    </font>
    <font>
      <sz val="16"/>
      <color theme="1"/>
      <name val="Verdana"/>
      <family val="2"/>
    </font>
    <font>
      <b/>
      <i/>
      <sz val="14"/>
      <color theme="9" tint="-0.499984740745262"/>
      <name val="Verdana"/>
      <family val="2"/>
    </font>
    <font>
      <sz val="24"/>
      <color theme="1"/>
      <name val="Verdana"/>
      <family val="2"/>
    </font>
    <font>
      <b/>
      <sz val="20"/>
      <color theme="0"/>
      <name val="Verdana"/>
      <family val="2"/>
    </font>
    <font>
      <sz val="22"/>
      <color theme="1"/>
      <name val="Verdana"/>
      <family val="2"/>
    </font>
    <font>
      <b/>
      <sz val="16"/>
      <color theme="1"/>
      <name val="Verdana"/>
      <family val="2"/>
    </font>
    <font>
      <b/>
      <sz val="20"/>
      <name val="Verdana"/>
      <family val="2"/>
    </font>
    <font>
      <i/>
      <sz val="16"/>
      <color theme="1"/>
      <name val="Verdana"/>
      <family val="2"/>
    </font>
    <font>
      <sz val="16"/>
      <color theme="1"/>
      <name val="Calibri"/>
      <family val="2"/>
      <scheme val="minor"/>
    </font>
    <font>
      <b/>
      <sz val="16"/>
      <name val="Verdana"/>
      <family val="2"/>
    </font>
    <font>
      <b/>
      <sz val="12"/>
      <name val="Verdana"/>
      <family val="2"/>
    </font>
    <font>
      <sz val="12"/>
      <name val="Verdana"/>
      <family val="2"/>
    </font>
    <font>
      <sz val="11"/>
      <color indexed="8"/>
      <name val="Segoe UI"/>
      <family val="2"/>
    </font>
    <font>
      <sz val="11"/>
      <color theme="1"/>
      <name val="Segoe UI"/>
      <family val="2"/>
    </font>
    <font>
      <sz val="12"/>
      <name val="Times New Roman"/>
      <family val="1"/>
    </font>
    <font>
      <sz val="16"/>
      <name val="Verdana"/>
      <family val="2"/>
    </font>
    <font>
      <b/>
      <i/>
      <sz val="16"/>
      <color theme="9" tint="-0.499984740745262"/>
      <name val="Verdana"/>
      <family val="2"/>
    </font>
    <font>
      <b/>
      <sz val="14"/>
      <color indexed="81"/>
      <name val="Tahoma"/>
      <family val="2"/>
    </font>
    <font>
      <sz val="14"/>
      <color indexed="81"/>
      <name val="Tahoma"/>
      <family val="2"/>
    </font>
    <font>
      <sz val="14"/>
      <color theme="1"/>
      <name val="Verdana"/>
      <family val="2"/>
    </font>
    <font>
      <sz val="14"/>
      <name val="Verdana"/>
      <family val="2"/>
    </font>
    <font>
      <b/>
      <sz val="14"/>
      <color theme="1"/>
      <name val="Verdana"/>
      <family val="2"/>
    </font>
    <font>
      <b/>
      <i/>
      <sz val="16"/>
      <name val="Verdana"/>
      <family val="2"/>
    </font>
    <font>
      <b/>
      <i/>
      <sz val="16"/>
      <color theme="1"/>
      <name val="Verdana"/>
      <family val="2"/>
    </font>
    <font>
      <sz val="18"/>
      <color theme="1"/>
      <name val="Verdana"/>
      <family val="2"/>
    </font>
  </fonts>
  <fills count="7">
    <fill>
      <patternFill patternType="none"/>
    </fill>
    <fill>
      <patternFill patternType="gray125"/>
    </fill>
    <fill>
      <patternFill patternType="solid">
        <fgColor theme="8" tint="-0.249977111117893"/>
        <bgColor indexed="64"/>
      </patternFill>
    </fill>
    <fill>
      <gradientFill type="path" left="0.5" right="0.5" top="0.5" bottom="0.5">
        <stop position="0">
          <color theme="0"/>
        </stop>
        <stop position="1">
          <color theme="8" tint="0.40000610370189521"/>
        </stop>
      </gradientFill>
    </fill>
    <fill>
      <patternFill patternType="solid">
        <fgColor theme="8" tint="0.39997558519241921"/>
        <bgColor indexed="64"/>
      </patternFill>
    </fill>
    <fill>
      <patternFill patternType="solid">
        <fgColor theme="0"/>
        <bgColor indexed="64"/>
      </patternFill>
    </fill>
    <fill>
      <patternFill patternType="solid">
        <fgColor theme="8" tint="0.79998168889431442"/>
        <bgColor indexed="64"/>
      </patternFill>
    </fill>
  </fills>
  <borders count="64">
    <border>
      <left/>
      <right/>
      <top/>
      <bottom/>
      <diagonal/>
    </border>
    <border>
      <left style="thick">
        <color theme="8" tint="-0.24994659260841701"/>
      </left>
      <right style="thick">
        <color theme="8" tint="-0.24994659260841701"/>
      </right>
      <top style="thick">
        <color theme="8" tint="-0.24994659260841701"/>
      </top>
      <bottom/>
      <diagonal/>
    </border>
    <border>
      <left style="thick">
        <color theme="8" tint="-0.24994659260841701"/>
      </left>
      <right/>
      <top style="thick">
        <color theme="8" tint="-0.24994659260841701"/>
      </top>
      <bottom/>
      <diagonal/>
    </border>
    <border>
      <left/>
      <right/>
      <top style="thick">
        <color theme="8" tint="-0.24994659260841701"/>
      </top>
      <bottom/>
      <diagonal/>
    </border>
    <border>
      <left/>
      <right style="thick">
        <color theme="8" tint="-0.24994659260841701"/>
      </right>
      <top style="thick">
        <color theme="8" tint="-0.24994659260841701"/>
      </top>
      <bottom/>
      <diagonal/>
    </border>
    <border>
      <left style="thick">
        <color theme="8" tint="-0.24994659260841701"/>
      </left>
      <right style="thick">
        <color theme="8" tint="-0.24994659260841701"/>
      </right>
      <top/>
      <bottom/>
      <diagonal/>
    </border>
    <border>
      <left style="thick">
        <color theme="8" tint="-0.24994659260841701"/>
      </left>
      <right style="medium">
        <color theme="9" tint="0.79998168889431442"/>
      </right>
      <top style="medium">
        <color theme="9" tint="0.79998168889431442"/>
      </top>
      <bottom style="thick">
        <color theme="9" tint="0.79998168889431442"/>
      </bottom>
      <diagonal/>
    </border>
    <border>
      <left style="medium">
        <color theme="9" tint="0.79998168889431442"/>
      </left>
      <right style="medium">
        <color theme="9" tint="0.79998168889431442"/>
      </right>
      <top style="medium">
        <color theme="9" tint="0.79998168889431442"/>
      </top>
      <bottom/>
      <diagonal/>
    </border>
    <border>
      <left style="medium">
        <color theme="9" tint="0.79998168889431442"/>
      </left>
      <right/>
      <top style="medium">
        <color theme="9" tint="0.79995117038483843"/>
      </top>
      <bottom style="medium">
        <color theme="9" tint="0.79995117038483843"/>
      </bottom>
      <diagonal/>
    </border>
    <border>
      <left/>
      <right/>
      <top style="medium">
        <color theme="9" tint="0.79995117038483843"/>
      </top>
      <bottom style="medium">
        <color theme="9" tint="0.79995117038483843"/>
      </bottom>
      <diagonal/>
    </border>
    <border>
      <left/>
      <right style="thick">
        <color theme="8" tint="-0.24994659260841701"/>
      </right>
      <top style="medium">
        <color theme="9" tint="0.79995117038483843"/>
      </top>
      <bottom style="medium">
        <color theme="9" tint="0.79995117038483843"/>
      </bottom>
      <diagonal/>
    </border>
    <border>
      <left style="thick">
        <color theme="8" tint="-0.24994659260841701"/>
      </left>
      <right style="thick">
        <color theme="8" tint="-0.24994659260841701"/>
      </right>
      <top/>
      <bottom style="thick">
        <color theme="8" tint="-0.24994659260841701"/>
      </bottom>
      <diagonal/>
    </border>
    <border>
      <left style="thick">
        <color theme="8" tint="-0.24994659260841701"/>
      </left>
      <right style="medium">
        <color theme="9" tint="0.79998168889431442"/>
      </right>
      <top style="thick">
        <color theme="9" tint="0.79998168889431442"/>
      </top>
      <bottom style="thick">
        <color theme="9" tint="0.79998168889431442"/>
      </bottom>
      <diagonal/>
    </border>
    <border>
      <left style="medium">
        <color theme="9" tint="0.79998168889431442"/>
      </left>
      <right style="medium">
        <color theme="9" tint="0.79998168889431442"/>
      </right>
      <top/>
      <bottom/>
      <diagonal/>
    </border>
    <border>
      <left style="medium">
        <color theme="9" tint="0.79998168889431442"/>
      </left>
      <right/>
      <top style="medium">
        <color theme="9" tint="0.79995117038483843"/>
      </top>
      <bottom/>
      <diagonal/>
    </border>
    <border>
      <left/>
      <right/>
      <top style="medium">
        <color theme="9" tint="0.79995117038483843"/>
      </top>
      <bottom/>
      <diagonal/>
    </border>
    <border>
      <left/>
      <right style="thick">
        <color theme="8" tint="-0.24994659260841701"/>
      </right>
      <top style="medium">
        <color theme="9" tint="0.79995117038483843"/>
      </top>
      <bottom/>
      <diagonal/>
    </border>
    <border>
      <left style="thick">
        <color theme="8" tint="-0.24994659260841701"/>
      </left>
      <right style="thick">
        <color theme="8" tint="-0.24994659260841701"/>
      </right>
      <top style="thick">
        <color theme="8" tint="-0.24994659260841701"/>
      </top>
      <bottom style="thick">
        <color theme="8" tint="-0.24994659260841701"/>
      </bottom>
      <diagonal/>
    </border>
    <border>
      <left style="thick">
        <color theme="8" tint="-0.24994659260841701"/>
      </left>
      <right style="medium">
        <color theme="9" tint="0.79998168889431442"/>
      </right>
      <top style="thick">
        <color theme="9" tint="0.79998168889431442"/>
      </top>
      <bottom style="thick">
        <color theme="8" tint="-0.24994659260841701"/>
      </bottom>
      <diagonal/>
    </border>
    <border>
      <left style="medium">
        <color theme="9" tint="0.79998168889431442"/>
      </left>
      <right style="medium">
        <color theme="9" tint="0.79998168889431442"/>
      </right>
      <top/>
      <bottom style="thick">
        <color theme="8" tint="-0.24994659260841701"/>
      </bottom>
      <diagonal/>
    </border>
    <border>
      <left style="medium">
        <color theme="9" tint="0.79998168889431442"/>
      </left>
      <right style="medium">
        <color theme="9" tint="0.79995117038483843"/>
      </right>
      <top style="medium">
        <color theme="9" tint="0.79995117038483843"/>
      </top>
      <bottom style="thick">
        <color theme="8" tint="-0.24994659260841701"/>
      </bottom>
      <diagonal/>
    </border>
    <border>
      <left style="medium">
        <color theme="9" tint="0.79995117038483843"/>
      </left>
      <right style="medium">
        <color theme="9" tint="0.79995117038483843"/>
      </right>
      <top style="medium">
        <color theme="9" tint="0.79995117038483843"/>
      </top>
      <bottom style="thick">
        <color theme="8" tint="-0.24994659260841701"/>
      </bottom>
      <diagonal/>
    </border>
    <border>
      <left style="medium">
        <color theme="9" tint="0.79995117038483843"/>
      </left>
      <right style="medium">
        <color theme="9" tint="0.79995117038483843"/>
      </right>
      <top style="medium">
        <color theme="8" tint="0.79998168889431442"/>
      </top>
      <bottom style="thick">
        <color theme="8" tint="-0.24994659260841701"/>
      </bottom>
      <diagonal/>
    </border>
    <border>
      <left style="medium">
        <color theme="9" tint="0.79995117038483843"/>
      </left>
      <right style="thick">
        <color theme="8" tint="-0.24994659260841701"/>
      </right>
      <top style="medium">
        <color theme="8" tint="0.79998168889431442"/>
      </top>
      <bottom style="thick">
        <color theme="8" tint="-0.24994659260841701"/>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ck">
        <color theme="8" tint="-0.24994659260841701"/>
      </left>
      <right style="medium">
        <color theme="8" tint="0.59996337778862885"/>
      </right>
      <top style="medium">
        <color theme="8" tint="0.59996337778862885"/>
      </top>
      <bottom/>
      <diagonal/>
    </border>
    <border>
      <left style="medium">
        <color theme="8" tint="0.59996337778862885"/>
      </left>
      <right style="medium">
        <color theme="8" tint="0.59996337778862885"/>
      </right>
      <top style="thick">
        <color theme="8" tint="-0.24994659260841701"/>
      </top>
      <bottom/>
      <diagonal/>
    </border>
    <border>
      <left style="medium">
        <color theme="8" tint="0.59996337778862885"/>
      </left>
      <right/>
      <top style="medium">
        <color theme="8" tint="0.59996337778862885"/>
      </top>
      <bottom/>
      <diagonal/>
    </border>
    <border>
      <left style="medium">
        <color theme="8" tint="0.59996337778862885"/>
      </left>
      <right style="medium">
        <color theme="8" tint="0.59996337778862885"/>
      </right>
      <top style="medium">
        <color theme="8" tint="0.59996337778862885"/>
      </top>
      <bottom/>
      <diagonal/>
    </border>
    <border>
      <left style="medium">
        <color theme="8" tint="0.59996337778862885"/>
      </left>
      <right style="medium">
        <color theme="8" tint="0.59996337778862885"/>
      </right>
      <top/>
      <bottom/>
      <diagonal/>
    </border>
    <border>
      <left style="medium">
        <color theme="8" tint="0.59996337778862885"/>
      </left>
      <right style="thick">
        <color theme="8" tint="-0.24994659260841701"/>
      </right>
      <top style="thick">
        <color theme="8" tint="-0.24994659260841701"/>
      </top>
      <bottom/>
      <diagonal/>
    </border>
    <border>
      <left style="thick">
        <color theme="8" tint="-0.24994659260841701"/>
      </left>
      <right style="medium">
        <color theme="8" tint="0.59996337778862885"/>
      </right>
      <top/>
      <bottom/>
      <diagonal/>
    </border>
    <border>
      <left style="medium">
        <color theme="8" tint="0.59996337778862885"/>
      </left>
      <right style="medium">
        <color theme="8" tint="0.59996337778862885"/>
      </right>
      <top/>
      <bottom style="medium">
        <color theme="8" tint="0.59996337778862885"/>
      </bottom>
      <diagonal/>
    </border>
    <border>
      <left style="medium">
        <color theme="8" tint="0.59996337778862885"/>
      </left>
      <right/>
      <top/>
      <bottom style="medium">
        <color theme="8" tint="0.59996337778862885"/>
      </bottom>
      <diagonal/>
    </border>
    <border>
      <left style="medium">
        <color theme="8" tint="0.59996337778862885"/>
      </left>
      <right style="thick">
        <color theme="8" tint="-0.24994659260841701"/>
      </right>
      <top/>
      <bottom/>
      <diagonal/>
    </border>
    <border>
      <left style="medium">
        <color theme="8" tint="0.59996337778862885"/>
      </left>
      <right style="thick">
        <color theme="8" tint="-0.24994659260841701"/>
      </right>
      <top style="medium">
        <color theme="8" tint="0.59996337778862885"/>
      </top>
      <bottom/>
      <diagonal/>
    </border>
    <border>
      <left style="medium">
        <color theme="8" tint="0.59996337778862885"/>
      </left>
      <right style="thick">
        <color theme="8" tint="-0.24994659260841701"/>
      </right>
      <top/>
      <bottom style="medium">
        <color theme="8" tint="0.59996337778862885"/>
      </bottom>
      <diagonal/>
    </border>
    <border>
      <left style="medium">
        <color theme="8" tint="0.59996337778862885"/>
      </left>
      <right/>
      <top/>
      <bottom/>
      <diagonal/>
    </border>
    <border>
      <left style="medium">
        <color theme="8" tint="0.59996337778862885"/>
      </left>
      <right style="thick">
        <color theme="8" tint="-0.24994659260841701"/>
      </right>
      <top style="medium">
        <color theme="8" tint="0.59996337778862885"/>
      </top>
      <bottom style="medium">
        <color theme="8" tint="0.59996337778862885"/>
      </bottom>
      <diagonal/>
    </border>
    <border>
      <left style="thick">
        <color theme="8" tint="-0.24994659260841701"/>
      </left>
      <right style="medium">
        <color theme="8" tint="0.59996337778862885"/>
      </right>
      <top/>
      <bottom style="thick">
        <color theme="8" tint="-0.24994659260841701"/>
      </bottom>
      <diagonal/>
    </border>
    <border>
      <left style="medium">
        <color theme="8" tint="0.59996337778862885"/>
      </left>
      <right style="medium">
        <color theme="8" tint="0.59996337778862885"/>
      </right>
      <top/>
      <bottom style="thick">
        <color theme="8" tint="-0.24994659260841701"/>
      </bottom>
      <diagonal/>
    </border>
    <border>
      <left style="medium">
        <color theme="8" tint="0.59996337778862885"/>
      </left>
      <right style="thick">
        <color theme="8" tint="-0.24994659260841701"/>
      </right>
      <top style="medium">
        <color theme="8" tint="0.59996337778862885"/>
      </top>
      <bottom style="thick">
        <color theme="8" tint="-0.24994659260841701"/>
      </bottom>
      <diagonal/>
    </border>
    <border>
      <left style="medium">
        <color theme="8" tint="0.59996337778862885"/>
      </left>
      <right/>
      <top style="medium">
        <color theme="8" tint="0.59996337778862885"/>
      </top>
      <bottom style="medium">
        <color theme="8" tint="0.59996337778862885"/>
      </bottom>
      <diagonal/>
    </border>
    <border>
      <left/>
      <right/>
      <top style="medium">
        <color theme="8" tint="0.59996337778862885"/>
      </top>
      <bottom style="medium">
        <color theme="8" tint="0.59996337778862885"/>
      </bottom>
      <diagonal/>
    </border>
    <border>
      <left/>
      <right style="thick">
        <color theme="8" tint="-0.24994659260841701"/>
      </right>
      <top style="medium">
        <color theme="8" tint="0.59996337778862885"/>
      </top>
      <bottom style="medium">
        <color theme="8" tint="0.59996337778862885"/>
      </bottom>
      <diagonal/>
    </border>
    <border>
      <left style="medium">
        <color theme="8" tint="0.59996337778862885"/>
      </left>
      <right style="medium">
        <color theme="8" tint="0.59996337778862885"/>
      </right>
      <top style="medium">
        <color theme="8" tint="0.59996337778862885"/>
      </top>
      <bottom style="medium">
        <color theme="8" tint="0.59996337778862885"/>
      </bottom>
      <diagonal/>
    </border>
    <border>
      <left style="medium">
        <color theme="8" tint="0.59996337778862885"/>
      </left>
      <right style="medium">
        <color theme="8" tint="0.59996337778862885"/>
      </right>
      <top style="medium">
        <color theme="8" tint="0.59996337778862885"/>
      </top>
      <bottom style="thick">
        <color theme="8" tint="-0.24994659260841701"/>
      </bottom>
      <diagonal/>
    </border>
    <border>
      <left/>
      <right/>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ck">
        <color theme="8" tint="-0.24994659260841701"/>
      </left>
      <right style="medium">
        <color theme="8" tint="0.59996337778862885"/>
      </right>
      <top style="thick">
        <color theme="8" tint="-0.24994659260841701"/>
      </top>
      <bottom/>
      <diagonal/>
    </border>
    <border>
      <left style="medium">
        <color theme="8" tint="0.59996337778862885"/>
      </left>
      <right/>
      <top style="thick">
        <color theme="8" tint="-0.24994659260841701"/>
      </top>
      <bottom/>
      <diagonal/>
    </border>
    <border>
      <left/>
      <right style="thick">
        <color theme="8" tint="-0.24994659260841701"/>
      </right>
      <top style="thick">
        <color theme="8" tint="-0.24994659260841701"/>
      </top>
      <bottom style="medium">
        <color theme="8" tint="0.59996337778862885"/>
      </bottom>
      <diagonal/>
    </border>
    <border>
      <left/>
      <right style="thick">
        <color theme="8" tint="-0.24994659260841701"/>
      </right>
      <top style="medium">
        <color theme="8" tint="0.59996337778862885"/>
      </top>
      <bottom/>
      <diagonal/>
    </border>
    <border>
      <left style="thick">
        <color theme="8" tint="-0.24994659260841701"/>
      </left>
      <right style="medium">
        <color theme="8" tint="0.59996337778862885"/>
      </right>
      <top/>
      <bottom style="medium">
        <color theme="8" tint="0.59996337778862885"/>
      </bottom>
      <diagonal/>
    </border>
    <border>
      <left/>
      <right/>
      <top/>
      <bottom style="medium">
        <color theme="8" tint="0.59996337778862885"/>
      </bottom>
      <diagonal/>
    </border>
    <border>
      <left/>
      <right style="thick">
        <color theme="8" tint="-0.24994659260841701"/>
      </right>
      <top/>
      <bottom style="medium">
        <color theme="8" tint="0.59996337778862885"/>
      </bottom>
      <diagonal/>
    </border>
    <border>
      <left style="medium">
        <color theme="8" tint="0.59996337778862885"/>
      </left>
      <right/>
      <top/>
      <bottom style="thick">
        <color theme="8" tint="-0.24994659260841701"/>
      </bottom>
      <diagonal/>
    </border>
    <border>
      <left style="medium">
        <color theme="8" tint="0.59996337778862885"/>
      </left>
      <right style="thick">
        <color theme="8" tint="-0.24994659260841701"/>
      </right>
      <top/>
      <bottom style="thick">
        <color theme="8" tint="-0.24994659260841701"/>
      </bottom>
      <diagonal/>
    </border>
    <border>
      <left style="medium">
        <color theme="8" tint="0.59996337778862885"/>
      </left>
      <right/>
      <top style="thick">
        <color theme="8" tint="-0.24994659260841701"/>
      </top>
      <bottom style="medium">
        <color theme="8" tint="0.59996337778862885"/>
      </bottom>
      <diagonal/>
    </border>
    <border>
      <left/>
      <right/>
      <top style="thick">
        <color theme="8" tint="-0.24994659260841701"/>
      </top>
      <bottom style="medium">
        <color theme="8" tint="0.59996337778862885"/>
      </bottom>
      <diagonal/>
    </border>
    <border>
      <left/>
      <right/>
      <top style="medium">
        <color theme="8" tint="0.59996337778862885"/>
      </top>
      <bottom/>
      <diagonal/>
    </border>
  </borders>
  <cellStyleXfs count="50">
    <xf numFmtId="0" fontId="0" fillId="0" borderId="0"/>
    <xf numFmtId="164"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8" fillId="0" borderId="0">
      <alignment vertical="center"/>
    </xf>
    <xf numFmtId="0" fontId="1" fillId="0" borderId="0"/>
    <xf numFmtId="0" fontId="19" fillId="0" borderId="0"/>
    <xf numFmtId="9" fontId="20" fillId="0" borderId="0" applyFont="0" applyFill="0" applyBorder="0" applyAlignment="0" applyProtection="0">
      <alignment vertical="center"/>
    </xf>
  </cellStyleXfs>
  <cellXfs count="280">
    <xf numFmtId="0" fontId="0" fillId="0" borderId="0" xfId="0"/>
    <xf numFmtId="0" fontId="4" fillId="0" borderId="0" xfId="0" applyFont="1"/>
    <xf numFmtId="0" fontId="5" fillId="2" borderId="7" xfId="0" applyFont="1" applyFill="1" applyBorder="1" applyAlignment="1">
      <alignment horizontal="center"/>
    </xf>
    <xf numFmtId="0" fontId="5" fillId="2" borderId="13" xfId="0" applyFont="1" applyFill="1" applyBorder="1" applyAlignment="1">
      <alignment horizontal="center"/>
    </xf>
    <xf numFmtId="0" fontId="2" fillId="0" borderId="17" xfId="0" applyFont="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shrinkToFi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xf>
    <xf numFmtId="165" fontId="4" fillId="6" borderId="31" xfId="0" applyNumberFormat="1" applyFont="1" applyFill="1" applyBorder="1" applyAlignment="1">
      <alignment horizontal="center" vertical="center" wrapText="1"/>
    </xf>
    <xf numFmtId="165" fontId="4" fillId="6" borderId="31" xfId="0" applyNumberFormat="1" applyFont="1" applyFill="1" applyBorder="1" applyAlignment="1">
      <alignment vertical="center" wrapText="1"/>
    </xf>
    <xf numFmtId="9" fontId="10" fillId="6" borderId="31" xfId="2" applyNumberFormat="1" applyFont="1" applyFill="1" applyBorder="1" applyAlignment="1">
      <alignment horizontal="center" vertical="center" wrapText="1"/>
    </xf>
    <xf numFmtId="9" fontId="10" fillId="6" borderId="47" xfId="2" applyFont="1" applyFill="1" applyBorder="1" applyAlignment="1">
      <alignment horizontal="center" vertical="center" wrapText="1"/>
    </xf>
    <xf numFmtId="9" fontId="12" fillId="0" borderId="40" xfId="2" applyFont="1" applyBorder="1" applyAlignment="1">
      <alignment horizontal="center" vertical="center"/>
    </xf>
    <xf numFmtId="9" fontId="10" fillId="6" borderId="42" xfId="2" applyFont="1" applyFill="1" applyBorder="1" applyAlignment="1">
      <alignment horizontal="center" vertical="center" wrapText="1"/>
    </xf>
    <xf numFmtId="9" fontId="12" fillId="0" borderId="43" xfId="2" applyFont="1" applyBorder="1" applyAlignment="1">
      <alignment horizontal="center" vertical="center"/>
    </xf>
    <xf numFmtId="0" fontId="13" fillId="0" borderId="3" xfId="0" applyFont="1" applyFill="1" applyBorder="1" applyAlignment="1">
      <alignment horizontal="left" vertical="top"/>
    </xf>
    <xf numFmtId="0" fontId="2" fillId="0" borderId="0" xfId="0" applyFont="1" applyBorder="1" applyAlignment="1">
      <alignment vertical="center" wrapText="1"/>
    </xf>
    <xf numFmtId="0" fontId="2" fillId="0" borderId="0" xfId="0" applyFont="1" applyFill="1" applyBorder="1" applyAlignment="1">
      <alignment vertical="center" textRotation="45"/>
    </xf>
    <xf numFmtId="0" fontId="3" fillId="0" borderId="0" xfId="0" applyFont="1" applyFill="1" applyBorder="1" applyAlignment="1">
      <alignment readingOrder="1"/>
    </xf>
    <xf numFmtId="0" fontId="14" fillId="0" borderId="0" xfId="0" applyFont="1" applyBorder="1" applyAlignment="1">
      <alignment horizontal="left" wrapText="1"/>
    </xf>
    <xf numFmtId="9" fontId="15" fillId="0" borderId="0" xfId="2" applyFont="1" applyFill="1" applyBorder="1" applyAlignment="1">
      <alignment vertical="center" wrapText="1"/>
    </xf>
    <xf numFmtId="0" fontId="16" fillId="0" borderId="0" xfId="0" applyFont="1" applyFill="1" applyBorder="1" applyAlignment="1">
      <alignment vertical="center"/>
    </xf>
    <xf numFmtId="0" fontId="17" fillId="0" borderId="0" xfId="0" applyFont="1"/>
    <xf numFmtId="0" fontId="16" fillId="0" borderId="0" xfId="0" applyFont="1" applyFill="1" applyBorder="1" applyAlignment="1">
      <alignment vertical="center" wrapText="1"/>
    </xf>
    <xf numFmtId="0" fontId="16" fillId="0" borderId="0" xfId="0" applyFont="1" applyFill="1" applyBorder="1" applyAlignment="1">
      <alignment horizontal="center" vertical="center" wrapText="1"/>
    </xf>
    <xf numFmtId="9" fontId="11" fillId="0" borderId="49" xfId="2" applyFont="1" applyFill="1" applyBorder="1" applyAlignment="1">
      <alignment vertical="center" wrapText="1"/>
    </xf>
    <xf numFmtId="9" fontId="11" fillId="0" borderId="50" xfId="2" applyFont="1" applyFill="1" applyBorder="1" applyAlignment="1">
      <alignment vertical="center" wrapText="1"/>
    </xf>
    <xf numFmtId="167" fontId="4" fillId="0" borderId="0" xfId="3"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3" fontId="4" fillId="0" borderId="0" xfId="0" applyNumberFormat="1" applyFont="1" applyFill="1" applyBorder="1" applyAlignment="1">
      <alignment horizontal="center" vertical="center"/>
    </xf>
    <xf numFmtId="9" fontId="11" fillId="0" borderId="51" xfId="2" applyFont="1" applyFill="1" applyBorder="1" applyAlignment="1">
      <alignment vertical="center" wrapText="1"/>
    </xf>
    <xf numFmtId="0" fontId="4" fillId="0" borderId="0" xfId="0" applyFont="1" applyFill="1" applyBorder="1" applyAlignment="1">
      <alignment vertical="top" wrapText="1"/>
    </xf>
    <xf numFmtId="0" fontId="2" fillId="0" borderId="0" xfId="0" applyFont="1" applyFill="1" applyBorder="1" applyAlignment="1">
      <alignment vertical="center" wrapText="1"/>
    </xf>
    <xf numFmtId="37" fontId="4" fillId="0" borderId="0" xfId="1" applyNumberFormat="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4" fillId="0" borderId="0" xfId="0" applyFont="1" applyAlignment="1">
      <alignment vertical="top"/>
    </xf>
    <xf numFmtId="0" fontId="6" fillId="6" borderId="34" xfId="0" applyFont="1" applyFill="1" applyBorder="1" applyAlignment="1">
      <alignment horizontal="center" vertical="center" wrapText="1"/>
    </xf>
    <xf numFmtId="168" fontId="4" fillId="6" borderId="31" xfId="0" applyNumberFormat="1" applyFont="1" applyFill="1" applyBorder="1" applyAlignment="1">
      <alignment horizontal="center" vertical="center" wrapText="1"/>
    </xf>
    <xf numFmtId="0" fontId="6" fillId="6" borderId="34" xfId="0" applyFont="1" applyFill="1" applyBorder="1" applyAlignment="1">
      <alignment horizontal="center" vertical="top" wrapText="1"/>
    </xf>
    <xf numFmtId="9" fontId="10" fillId="6" borderId="31" xfId="2" applyNumberFormat="1" applyFont="1" applyFill="1" applyBorder="1" applyAlignment="1">
      <alignment horizontal="center" wrapText="1"/>
    </xf>
    <xf numFmtId="9" fontId="10" fillId="5" borderId="31" xfId="2" applyNumberFormat="1" applyFont="1" applyFill="1" applyBorder="1" applyAlignment="1">
      <alignment horizontal="center" wrapText="1"/>
    </xf>
    <xf numFmtId="0" fontId="8" fillId="6" borderId="30" xfId="0" applyFont="1" applyFill="1" applyBorder="1" applyAlignment="1">
      <alignment horizontal="center"/>
    </xf>
    <xf numFmtId="0" fontId="8" fillId="6" borderId="30" xfId="0" applyFont="1" applyFill="1" applyBorder="1" applyAlignment="1">
      <alignment horizontal="center" wrapText="1"/>
    </xf>
    <xf numFmtId="0" fontId="8" fillId="6" borderId="30" xfId="0" applyFont="1" applyFill="1" applyBorder="1" applyAlignment="1">
      <alignment horizontal="center" vertical="center"/>
    </xf>
    <xf numFmtId="0" fontId="6" fillId="6" borderId="31" xfId="0" applyFont="1" applyFill="1" applyBorder="1" applyAlignment="1">
      <alignment horizontal="center" vertical="top" wrapText="1"/>
    </xf>
    <xf numFmtId="3" fontId="10" fillId="6" borderId="31" xfId="0" applyNumberFormat="1" applyFont="1" applyFill="1" applyBorder="1" applyAlignment="1">
      <alignment horizontal="center" wrapText="1"/>
    </xf>
    <xf numFmtId="9" fontId="10" fillId="6" borderId="30" xfId="2" applyFont="1" applyFill="1" applyBorder="1" applyAlignment="1">
      <alignment horizontal="center"/>
    </xf>
    <xf numFmtId="9" fontId="10" fillId="6" borderId="30" xfId="2" applyNumberFormat="1" applyFont="1" applyFill="1" applyBorder="1" applyAlignment="1">
      <alignment horizontal="center"/>
    </xf>
    <xf numFmtId="166" fontId="6" fillId="6" borderId="30" xfId="0" applyNumberFormat="1" applyFont="1" applyFill="1" applyBorder="1" applyAlignment="1">
      <alignment horizontal="center" vertical="center" wrapText="1"/>
    </xf>
    <xf numFmtId="9" fontId="10" fillId="5" borderId="28" xfId="2" applyFont="1" applyFill="1" applyBorder="1" applyAlignment="1">
      <alignment horizontal="center" wrapText="1"/>
    </xf>
    <xf numFmtId="9" fontId="10" fillId="6" borderId="30" xfId="2" applyNumberFormat="1" applyFont="1" applyFill="1" applyBorder="1" applyAlignment="1">
      <alignment horizontal="center" wrapText="1"/>
    </xf>
    <xf numFmtId="168" fontId="6" fillId="6" borderId="47" xfId="0" applyNumberFormat="1" applyFont="1" applyFill="1" applyBorder="1" applyAlignment="1">
      <alignment horizontal="center" vertical="center" wrapText="1"/>
    </xf>
    <xf numFmtId="9" fontId="10" fillId="6" borderId="30" xfId="2" applyFont="1" applyFill="1" applyBorder="1" applyAlignment="1">
      <alignment horizontal="center" wrapText="1"/>
    </xf>
    <xf numFmtId="9" fontId="10" fillId="6" borderId="31" xfId="2" applyNumberFormat="1" applyFont="1" applyFill="1" applyBorder="1" applyAlignment="1">
      <alignment horizontal="center"/>
    </xf>
    <xf numFmtId="9" fontId="10" fillId="6" borderId="31" xfId="2" applyFont="1" applyFill="1" applyBorder="1" applyAlignment="1">
      <alignment horizontal="center" wrapText="1"/>
    </xf>
    <xf numFmtId="0" fontId="6" fillId="5" borderId="34" xfId="0" applyFont="1" applyFill="1" applyBorder="1" applyAlignment="1">
      <alignment horizontal="center" vertical="top" wrapText="1"/>
    </xf>
    <xf numFmtId="3" fontId="10" fillId="5" borderId="30" xfId="0" applyNumberFormat="1" applyFont="1" applyFill="1" applyBorder="1" applyAlignment="1">
      <alignment horizontal="center"/>
    </xf>
    <xf numFmtId="3" fontId="10" fillId="5" borderId="30" xfId="0" applyNumberFormat="1" applyFont="1" applyFill="1" applyBorder="1" applyAlignment="1">
      <alignment horizontal="center" wrapText="1"/>
    </xf>
    <xf numFmtId="9" fontId="10" fillId="5" borderId="30" xfId="2" applyNumberFormat="1" applyFont="1" applyFill="1" applyBorder="1" applyAlignment="1">
      <alignment horizontal="center" wrapText="1"/>
    </xf>
    <xf numFmtId="9" fontId="6" fillId="5" borderId="34" xfId="0" applyNumberFormat="1" applyFont="1" applyFill="1" applyBorder="1" applyAlignment="1">
      <alignment horizontal="center" vertical="top" wrapText="1"/>
    </xf>
    <xf numFmtId="168" fontId="6" fillId="6" borderId="48" xfId="0" applyNumberFormat="1" applyFont="1" applyFill="1" applyBorder="1" applyAlignment="1">
      <alignment horizontal="center" vertical="center" wrapText="1"/>
    </xf>
    <xf numFmtId="9" fontId="10" fillId="5" borderId="30" xfId="2" applyNumberFormat="1" applyFont="1" applyFill="1" applyBorder="1" applyAlignment="1">
      <alignment horizontal="center" vertical="center" wrapText="1"/>
    </xf>
    <xf numFmtId="0" fontId="6" fillId="6" borderId="47" xfId="0" applyFont="1" applyFill="1" applyBorder="1" applyAlignment="1">
      <alignment horizontal="left" vertical="center" wrapText="1" indent="2"/>
    </xf>
    <xf numFmtId="0" fontId="6" fillId="6" borderId="48" xfId="0" applyFont="1" applyFill="1" applyBorder="1" applyAlignment="1">
      <alignment horizontal="left" vertical="center" wrapText="1" indent="2"/>
    </xf>
    <xf numFmtId="3" fontId="6" fillId="5" borderId="31" xfId="0" quotePrefix="1" applyNumberFormat="1" applyFont="1" applyFill="1" applyBorder="1" applyAlignment="1">
      <alignment horizontal="center" vertical="top" wrapText="1"/>
    </xf>
    <xf numFmtId="3" fontId="6" fillId="5" borderId="34" xfId="0" applyNumberFormat="1" applyFont="1" applyFill="1" applyBorder="1" applyAlignment="1">
      <alignment horizontal="center" vertical="top" wrapText="1"/>
    </xf>
    <xf numFmtId="166" fontId="6" fillId="6" borderId="31" xfId="0" applyNumberFormat="1" applyFont="1" applyFill="1" applyBorder="1" applyAlignment="1">
      <alignment horizontal="center" vertical="center"/>
    </xf>
    <xf numFmtId="0" fontId="6" fillId="5" borderId="31" xfId="0" applyFont="1" applyFill="1" applyBorder="1" applyAlignment="1">
      <alignment horizontal="center" vertical="top" wrapText="1"/>
    </xf>
    <xf numFmtId="10" fontId="10" fillId="6" borderId="30" xfId="2" applyNumberFormat="1" applyFont="1" applyFill="1" applyBorder="1" applyAlignment="1">
      <alignment horizontal="center"/>
    </xf>
    <xf numFmtId="166" fontId="6" fillId="6" borderId="30" xfId="0" applyNumberFormat="1" applyFont="1" applyFill="1" applyBorder="1" applyAlignment="1">
      <alignment horizontal="center" vertical="center" wrapText="1"/>
    </xf>
    <xf numFmtId="166" fontId="6" fillId="6" borderId="31" xfId="0" applyNumberFormat="1" applyFont="1" applyFill="1" applyBorder="1" applyAlignment="1">
      <alignment horizontal="center" vertical="center" wrapText="1"/>
    </xf>
    <xf numFmtId="166" fontId="6" fillId="6" borderId="42" xfId="0" applyNumberFormat="1" applyFont="1" applyFill="1" applyBorder="1" applyAlignment="1">
      <alignment horizontal="center" vertical="center" wrapText="1"/>
    </xf>
    <xf numFmtId="166" fontId="6" fillId="6" borderId="31" xfId="0" applyNumberFormat="1" applyFont="1" applyFill="1" applyBorder="1" applyAlignment="1">
      <alignment vertical="center"/>
    </xf>
    <xf numFmtId="166" fontId="6" fillId="6" borderId="42" xfId="0" applyNumberFormat="1" applyFont="1" applyFill="1" applyBorder="1" applyAlignment="1">
      <alignment vertical="center"/>
    </xf>
    <xf numFmtId="0" fontId="25" fillId="6" borderId="47" xfId="0" applyFont="1" applyFill="1" applyBorder="1" applyAlignment="1">
      <alignment horizontal="left" vertical="center" wrapText="1" indent="1"/>
    </xf>
    <xf numFmtId="0" fontId="25" fillId="6" borderId="48" xfId="0" applyFont="1" applyFill="1" applyBorder="1" applyAlignment="1">
      <alignment horizontal="left" vertical="center" wrapText="1" indent="1"/>
    </xf>
    <xf numFmtId="0" fontId="25" fillId="6" borderId="47" xfId="0" applyFont="1" applyFill="1" applyBorder="1" applyAlignment="1">
      <alignment horizontal="left" vertical="center" wrapText="1" indent="2"/>
    </xf>
    <xf numFmtId="166" fontId="6" fillId="6" borderId="31" xfId="0" applyNumberFormat="1" applyFont="1" applyFill="1" applyBorder="1" applyAlignment="1">
      <alignment horizontal="center" vertical="center"/>
    </xf>
    <xf numFmtId="166" fontId="6" fillId="6" borderId="42" xfId="0" applyNumberFormat="1" applyFont="1" applyFill="1" applyBorder="1" applyAlignment="1">
      <alignment horizontal="center" vertical="center"/>
    </xf>
    <xf numFmtId="166" fontId="6" fillId="5" borderId="28" xfId="1" applyNumberFormat="1" applyFont="1" applyFill="1" applyBorder="1" applyAlignment="1">
      <alignment horizontal="center" vertical="center" wrapText="1"/>
    </xf>
    <xf numFmtId="166" fontId="6" fillId="5" borderId="31" xfId="1" applyNumberFormat="1" applyFont="1" applyFill="1" applyBorder="1" applyAlignment="1">
      <alignment horizontal="center" vertical="center" wrapText="1"/>
    </xf>
    <xf numFmtId="166" fontId="6" fillId="5" borderId="34" xfId="1" applyNumberFormat="1" applyFont="1" applyFill="1" applyBorder="1" applyAlignment="1">
      <alignment horizontal="center" vertical="center" wrapText="1"/>
    </xf>
    <xf numFmtId="166" fontId="6" fillId="6" borderId="30" xfId="1" applyNumberFormat="1" applyFont="1" applyFill="1" applyBorder="1" applyAlignment="1">
      <alignment horizontal="center" vertical="center" wrapText="1"/>
    </xf>
    <xf numFmtId="166" fontId="6" fillId="6" borderId="31" xfId="1" applyNumberFormat="1" applyFont="1" applyFill="1" applyBorder="1" applyAlignment="1">
      <alignment horizontal="center" vertical="center" wrapText="1"/>
    </xf>
    <xf numFmtId="166" fontId="6" fillId="6" borderId="34" xfId="1" applyNumberFormat="1" applyFont="1" applyFill="1" applyBorder="1" applyAlignment="1">
      <alignment horizontal="center" vertical="center" wrapText="1"/>
    </xf>
    <xf numFmtId="166" fontId="6" fillId="6" borderId="30" xfId="0" applyNumberFormat="1" applyFont="1" applyFill="1" applyBorder="1" applyAlignment="1">
      <alignment horizontal="center" vertical="center"/>
    </xf>
    <xf numFmtId="166" fontId="6" fillId="5" borderId="28" xfId="3" applyNumberFormat="1" applyFont="1" applyFill="1" applyBorder="1" applyAlignment="1">
      <alignment horizontal="center" vertical="center"/>
    </xf>
    <xf numFmtId="166" fontId="6" fillId="5" borderId="31" xfId="3" applyNumberFormat="1" applyFont="1" applyFill="1" applyBorder="1" applyAlignment="1">
      <alignment horizontal="center" vertical="center"/>
    </xf>
    <xf numFmtId="166" fontId="6" fillId="5" borderId="34" xfId="3" applyNumberFormat="1" applyFont="1" applyFill="1" applyBorder="1" applyAlignment="1">
      <alignment horizontal="center" vertical="center"/>
    </xf>
    <xf numFmtId="166" fontId="6" fillId="0" borderId="30" xfId="0" applyNumberFormat="1" applyFont="1" applyFill="1" applyBorder="1" applyAlignment="1">
      <alignment horizontal="center" vertical="center" wrapText="1"/>
    </xf>
    <xf numFmtId="166" fontId="6" fillId="0" borderId="31" xfId="0" applyNumberFormat="1" applyFont="1" applyFill="1" applyBorder="1" applyAlignment="1">
      <alignment horizontal="center" vertical="center" wrapText="1"/>
    </xf>
    <xf numFmtId="166" fontId="6" fillId="0" borderId="34" xfId="0" applyNumberFormat="1" applyFont="1" applyFill="1" applyBorder="1" applyAlignment="1">
      <alignment horizontal="center" vertical="center" wrapText="1"/>
    </xf>
    <xf numFmtId="0" fontId="27" fillId="0" borderId="17" xfId="0" applyFont="1" applyBorder="1" applyAlignment="1">
      <alignment horizontal="center" vertical="center" wrapText="1"/>
    </xf>
    <xf numFmtId="9" fontId="10" fillId="5" borderId="30" xfId="2" applyFont="1" applyFill="1" applyBorder="1" applyAlignment="1">
      <alignment horizontal="center"/>
    </xf>
    <xf numFmtId="9" fontId="10" fillId="5" borderId="30" xfId="2" applyFont="1" applyFill="1" applyBorder="1" applyAlignment="1">
      <alignment horizontal="center" wrapText="1"/>
    </xf>
    <xf numFmtId="9" fontId="8" fillId="6" borderId="30" xfId="0" applyNumberFormat="1" applyFont="1" applyFill="1" applyBorder="1" applyAlignment="1">
      <alignment horizontal="center" wrapText="1"/>
    </xf>
    <xf numFmtId="0" fontId="10" fillId="5" borderId="30" xfId="2" applyNumberFormat="1" applyFont="1" applyFill="1" applyBorder="1" applyAlignment="1">
      <alignment horizontal="center" wrapText="1"/>
    </xf>
    <xf numFmtId="0" fontId="10" fillId="6" borderId="30" xfId="2" applyNumberFormat="1" applyFont="1" applyFill="1" applyBorder="1" applyAlignment="1">
      <alignment horizontal="center"/>
    </xf>
    <xf numFmtId="0" fontId="6" fillId="6" borderId="34" xfId="0" applyNumberFormat="1" applyFont="1" applyFill="1" applyBorder="1" applyAlignment="1">
      <alignment horizontal="center" vertical="top" wrapText="1"/>
    </xf>
    <xf numFmtId="3" fontId="10" fillId="6" borderId="30" xfId="2" applyNumberFormat="1" applyFont="1" applyFill="1" applyBorder="1" applyAlignment="1">
      <alignment horizontal="center"/>
    </xf>
    <xf numFmtId="9" fontId="8" fillId="6" borderId="30" xfId="2" applyFont="1" applyFill="1" applyBorder="1" applyAlignment="1">
      <alignment horizontal="center"/>
    </xf>
    <xf numFmtId="0" fontId="4" fillId="0" borderId="0" xfId="0" applyFont="1" applyBorder="1"/>
    <xf numFmtId="166" fontId="6" fillId="6" borderId="31" xfId="0" applyNumberFormat="1" applyFont="1" applyFill="1" applyBorder="1" applyAlignment="1">
      <alignment horizontal="center" vertical="center"/>
    </xf>
    <xf numFmtId="0" fontId="11" fillId="6" borderId="33" xfId="0" applyFont="1" applyFill="1" applyBorder="1" applyAlignment="1">
      <alignment vertical="center" wrapText="1"/>
    </xf>
    <xf numFmtId="0" fontId="11" fillId="6" borderId="41" xfId="0" applyFont="1" applyFill="1" applyBorder="1" applyAlignment="1">
      <alignment vertical="center" wrapText="1"/>
    </xf>
    <xf numFmtId="0" fontId="11" fillId="0" borderId="17" xfId="0" applyFont="1" applyBorder="1" applyAlignment="1">
      <alignment horizontal="center" vertical="center" wrapText="1"/>
    </xf>
    <xf numFmtId="166" fontId="6" fillId="6" borderId="31" xfId="0" applyNumberFormat="1" applyFont="1" applyFill="1" applyBorder="1" applyAlignment="1">
      <alignment horizontal="center" vertical="center"/>
    </xf>
    <xf numFmtId="166" fontId="6" fillId="6" borderId="42" xfId="0" applyNumberFormat="1" applyFont="1" applyFill="1" applyBorder="1" applyAlignment="1">
      <alignment horizontal="center" vertical="center"/>
    </xf>
    <xf numFmtId="166" fontId="6" fillId="5" borderId="28" xfId="1" applyNumberFormat="1" applyFont="1" applyFill="1" applyBorder="1" applyAlignment="1">
      <alignment horizontal="center" vertical="center" wrapText="1"/>
    </xf>
    <xf numFmtId="166" fontId="6" fillId="5" borderId="31" xfId="1" applyNumberFormat="1" applyFont="1" applyFill="1" applyBorder="1" applyAlignment="1">
      <alignment horizontal="center" vertical="center" wrapText="1"/>
    </xf>
    <xf numFmtId="166" fontId="6" fillId="6" borderId="30" xfId="1" applyNumberFormat="1" applyFont="1" applyFill="1" applyBorder="1" applyAlignment="1">
      <alignment horizontal="center" vertical="center" wrapText="1"/>
    </xf>
    <xf numFmtId="166" fontId="6" fillId="6" borderId="31" xfId="1" applyNumberFormat="1" applyFont="1" applyFill="1" applyBorder="1" applyAlignment="1">
      <alignment horizontal="center" vertical="center" wrapText="1"/>
    </xf>
    <xf numFmtId="166" fontId="6" fillId="6" borderId="34" xfId="1" applyNumberFormat="1" applyFont="1" applyFill="1" applyBorder="1" applyAlignment="1">
      <alignment horizontal="center" vertical="center" wrapText="1"/>
    </xf>
    <xf numFmtId="166" fontId="6" fillId="5" borderId="28" xfId="3" applyNumberFormat="1" applyFont="1" applyFill="1" applyBorder="1" applyAlignment="1">
      <alignment horizontal="center" vertical="center"/>
    </xf>
    <xf numFmtId="166" fontId="6" fillId="5" borderId="34" xfId="3" applyNumberFormat="1" applyFont="1" applyFill="1" applyBorder="1" applyAlignment="1">
      <alignment horizontal="center" vertical="center"/>
    </xf>
    <xf numFmtId="166" fontId="6" fillId="0" borderId="30" xfId="0" applyNumberFormat="1" applyFont="1" applyFill="1" applyBorder="1" applyAlignment="1">
      <alignment horizontal="center" vertical="center" wrapText="1"/>
    </xf>
    <xf numFmtId="166" fontId="6" fillId="0" borderId="31" xfId="0" applyNumberFormat="1" applyFont="1" applyFill="1" applyBorder="1" applyAlignment="1">
      <alignment horizontal="center" vertical="center" wrapText="1"/>
    </xf>
    <xf numFmtId="166" fontId="6" fillId="0" borderId="34" xfId="0" applyNumberFormat="1" applyFont="1" applyFill="1" applyBorder="1" applyAlignment="1">
      <alignment horizontal="center" vertical="center" wrapText="1"/>
    </xf>
    <xf numFmtId="9" fontId="8" fillId="6" borderId="30" xfId="0" applyNumberFormat="1" applyFont="1" applyFill="1" applyBorder="1" applyAlignment="1">
      <alignment horizontal="center"/>
    </xf>
    <xf numFmtId="166" fontId="6" fillId="6" borderId="31" xfId="0" applyNumberFormat="1" applyFont="1" applyFill="1" applyBorder="1" applyAlignment="1">
      <alignment horizontal="center" vertical="center"/>
    </xf>
    <xf numFmtId="166" fontId="6" fillId="5" borderId="28" xfId="1" applyNumberFormat="1" applyFont="1" applyFill="1" applyBorder="1" applyAlignment="1">
      <alignment horizontal="center" vertical="center" wrapText="1"/>
    </xf>
    <xf numFmtId="166" fontId="6" fillId="5" borderId="31" xfId="1" applyNumberFormat="1" applyFont="1" applyFill="1" applyBorder="1" applyAlignment="1">
      <alignment horizontal="center" vertical="center" wrapText="1"/>
    </xf>
    <xf numFmtId="166" fontId="6" fillId="6" borderId="30" xfId="1" applyNumberFormat="1" applyFont="1" applyFill="1" applyBorder="1" applyAlignment="1">
      <alignment horizontal="center" vertical="center" wrapText="1"/>
    </xf>
    <xf numFmtId="166" fontId="6" fillId="6" borderId="31" xfId="1" applyNumberFormat="1" applyFont="1" applyFill="1" applyBorder="1" applyAlignment="1">
      <alignment horizontal="center" vertical="center" wrapText="1"/>
    </xf>
    <xf numFmtId="166" fontId="6" fillId="6" borderId="34" xfId="1" applyNumberFormat="1" applyFont="1" applyFill="1" applyBorder="1" applyAlignment="1">
      <alignment horizontal="center" vertical="center" wrapText="1"/>
    </xf>
    <xf numFmtId="166" fontId="6" fillId="5" borderId="28" xfId="3" applyNumberFormat="1" applyFont="1" applyFill="1" applyBorder="1" applyAlignment="1">
      <alignment horizontal="center" vertical="center"/>
    </xf>
    <xf numFmtId="166" fontId="6" fillId="0" borderId="30" xfId="0" applyNumberFormat="1" applyFont="1" applyFill="1" applyBorder="1" applyAlignment="1">
      <alignment horizontal="center" vertical="center" wrapText="1"/>
    </xf>
    <xf numFmtId="166" fontId="6" fillId="0" borderId="31" xfId="0" applyNumberFormat="1" applyFont="1" applyFill="1" applyBorder="1" applyAlignment="1">
      <alignment horizontal="center" vertical="center" wrapText="1"/>
    </xf>
    <xf numFmtId="166" fontId="6" fillId="0" borderId="34" xfId="0" applyNumberFormat="1" applyFont="1" applyFill="1" applyBorder="1" applyAlignment="1">
      <alignment horizontal="center" vertical="center" wrapText="1"/>
    </xf>
    <xf numFmtId="9" fontId="9" fillId="0" borderId="40" xfId="2" applyFont="1" applyBorder="1" applyAlignment="1">
      <alignment horizontal="center" vertical="center"/>
    </xf>
    <xf numFmtId="166" fontId="6" fillId="5" borderId="42" xfId="3" applyNumberFormat="1" applyFont="1" applyFill="1" applyBorder="1" applyAlignment="1">
      <alignment horizontal="center" vertical="center"/>
    </xf>
    <xf numFmtId="3" fontId="6" fillId="5" borderId="42" xfId="0" applyNumberFormat="1" applyFont="1" applyFill="1" applyBorder="1" applyAlignment="1">
      <alignment horizontal="center" vertical="top" wrapText="1"/>
    </xf>
    <xf numFmtId="166" fontId="6" fillId="6" borderId="28" xfId="0" applyNumberFormat="1" applyFont="1" applyFill="1" applyBorder="1" applyAlignment="1">
      <alignment horizontal="center" vertical="center"/>
    </xf>
    <xf numFmtId="166" fontId="6" fillId="6" borderId="31" xfId="0" applyNumberFormat="1" applyFont="1" applyFill="1" applyBorder="1" applyAlignment="1">
      <alignment horizontal="center" vertical="center"/>
    </xf>
    <xf numFmtId="166" fontId="6" fillId="6" borderId="42" xfId="0" applyNumberFormat="1" applyFont="1" applyFill="1" applyBorder="1" applyAlignment="1">
      <alignment horizontal="center" vertical="center"/>
    </xf>
    <xf numFmtId="0" fontId="11" fillId="6" borderId="33" xfId="0" applyFont="1" applyFill="1" applyBorder="1" applyAlignment="1">
      <alignment horizontal="center" vertical="center" wrapText="1"/>
    </xf>
    <xf numFmtId="0" fontId="11" fillId="6" borderId="4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7" fillId="4" borderId="24" xfId="0" applyFont="1" applyFill="1" applyBorder="1" applyAlignment="1">
      <alignment horizontal="left" vertical="center" wrapText="1"/>
    </xf>
    <xf numFmtId="0" fontId="7" fillId="4" borderId="25" xfId="0" applyFont="1" applyFill="1" applyBorder="1" applyAlignment="1">
      <alignment horizontal="left" vertical="center" wrapText="1"/>
    </xf>
    <xf numFmtId="0" fontId="7" fillId="4" borderId="26" xfId="0" applyFont="1" applyFill="1" applyBorder="1" applyAlignment="1">
      <alignment horizontal="left" vertical="center" wrapText="1"/>
    </xf>
    <xf numFmtId="0" fontId="6" fillId="6" borderId="29" xfId="0" applyFont="1" applyFill="1" applyBorder="1" applyAlignment="1">
      <alignment horizontal="left" vertical="center" wrapText="1" indent="2"/>
    </xf>
    <xf numFmtId="0" fontId="6" fillId="6" borderId="39" xfId="0" applyFont="1" applyFill="1" applyBorder="1" applyAlignment="1">
      <alignment horizontal="left" vertical="center" wrapText="1" indent="2"/>
    </xf>
    <xf numFmtId="0" fontId="11" fillId="0" borderId="52"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21" fillId="0" borderId="53"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4" xfId="0" applyFont="1" applyFill="1" applyBorder="1" applyAlignment="1">
      <alignment horizontal="left" vertical="center" wrapText="1"/>
    </xf>
    <xf numFmtId="0" fontId="6" fillId="0" borderId="29" xfId="0" applyFont="1" applyFill="1" applyBorder="1" applyAlignment="1">
      <alignment horizontal="left" vertical="center" wrapText="1" indent="2"/>
    </xf>
    <xf numFmtId="0" fontId="6" fillId="0" borderId="35" xfId="0" applyFont="1" applyFill="1" applyBorder="1" applyAlignment="1">
      <alignment horizontal="left" vertical="center" wrapText="1" indent="2"/>
    </xf>
    <xf numFmtId="9" fontId="9" fillId="0" borderId="46" xfId="0" applyNumberFormat="1" applyFont="1" applyFill="1" applyBorder="1" applyAlignment="1">
      <alignment horizontal="center" vertical="center"/>
    </xf>
    <xf numFmtId="9" fontId="9" fillId="0" borderId="55" xfId="0" applyNumberFormat="1" applyFont="1" applyFill="1" applyBorder="1" applyAlignment="1">
      <alignment horizontal="center" vertical="center"/>
    </xf>
    <xf numFmtId="0" fontId="6" fillId="0" borderId="39" xfId="0" applyFont="1" applyFill="1" applyBorder="1" applyAlignment="1">
      <alignment horizontal="left" vertical="center" wrapText="1" indent="2"/>
    </xf>
    <xf numFmtId="9" fontId="12" fillId="0" borderId="37" xfId="0" applyNumberFormat="1" applyFont="1" applyBorder="1" applyAlignment="1">
      <alignment horizontal="center" vertical="center"/>
    </xf>
    <xf numFmtId="9" fontId="12" fillId="0" borderId="36" xfId="0" applyNumberFormat="1" applyFont="1" applyBorder="1" applyAlignment="1">
      <alignment horizontal="center" vertical="center"/>
    </xf>
    <xf numFmtId="9" fontId="9" fillId="0" borderId="37" xfId="0" applyNumberFormat="1" applyFont="1" applyBorder="1" applyAlignment="1">
      <alignment horizontal="center" vertical="center"/>
    </xf>
    <xf numFmtId="9" fontId="9" fillId="0" borderId="36" xfId="0" applyNumberFormat="1" applyFont="1" applyBorder="1" applyAlignment="1">
      <alignment horizontal="center" vertical="center"/>
    </xf>
    <xf numFmtId="0" fontId="6" fillId="6" borderId="44" xfId="0" applyFont="1" applyFill="1" applyBorder="1" applyAlignment="1">
      <alignment horizontal="left" vertical="center"/>
    </xf>
    <xf numFmtId="0" fontId="6" fillId="6" borderId="45" xfId="0" applyFont="1" applyFill="1" applyBorder="1" applyAlignment="1">
      <alignment horizontal="left" vertical="center"/>
    </xf>
    <xf numFmtId="0" fontId="6" fillId="6" borderId="46" xfId="0" applyFont="1" applyFill="1" applyBorder="1" applyAlignment="1">
      <alignment horizontal="left" vertical="center"/>
    </xf>
    <xf numFmtId="0" fontId="6" fillId="6" borderId="35" xfId="0" applyFont="1" applyFill="1" applyBorder="1" applyAlignment="1">
      <alignment horizontal="left" vertical="center"/>
    </xf>
    <xf numFmtId="0" fontId="6" fillId="6" borderId="57" xfId="0" applyFont="1" applyFill="1" applyBorder="1" applyAlignment="1">
      <alignment horizontal="left" vertical="center"/>
    </xf>
    <xf numFmtId="0" fontId="6" fillId="6" borderId="58" xfId="0" applyFont="1" applyFill="1" applyBorder="1" applyAlignment="1">
      <alignment horizontal="left" vertical="center"/>
    </xf>
    <xf numFmtId="0" fontId="6" fillId="6" borderId="30" xfId="0" applyFont="1" applyFill="1" applyBorder="1" applyAlignment="1">
      <alignment horizontal="left" vertical="center" wrapText="1" indent="2"/>
    </xf>
    <xf numFmtId="0" fontId="6" fillId="6" borderId="31" xfId="0" applyFont="1" applyFill="1" applyBorder="1" applyAlignment="1">
      <alignment horizontal="left" vertical="center" wrapText="1" indent="2"/>
    </xf>
    <xf numFmtId="0" fontId="6" fillId="6" borderId="34" xfId="0" applyFont="1" applyFill="1" applyBorder="1" applyAlignment="1">
      <alignment horizontal="left" vertical="center" wrapText="1" indent="2"/>
    </xf>
    <xf numFmtId="0" fontId="6" fillId="6" borderId="59" xfId="0" applyFont="1" applyFill="1" applyBorder="1" applyAlignment="1">
      <alignment horizontal="left" vertical="center" wrapText="1" indent="2"/>
    </xf>
    <xf numFmtId="9" fontId="9" fillId="0" borderId="37" xfId="2" applyFont="1" applyBorder="1" applyAlignment="1">
      <alignment horizontal="center" vertical="center"/>
    </xf>
    <xf numFmtId="9" fontId="9" fillId="0" borderId="36" xfId="2" applyFont="1" applyBorder="1" applyAlignment="1">
      <alignment horizontal="center" vertical="center"/>
    </xf>
    <xf numFmtId="9" fontId="9" fillId="0" borderId="38" xfId="2" applyFont="1" applyBorder="1" applyAlignment="1">
      <alignment horizontal="center" vertical="center"/>
    </xf>
    <xf numFmtId="9" fontId="9" fillId="0" borderId="60" xfId="2" applyFont="1" applyBorder="1" applyAlignment="1">
      <alignment horizontal="center" vertical="center"/>
    </xf>
    <xf numFmtId="0" fontId="11" fillId="6" borderId="27" xfId="0" applyFont="1" applyFill="1" applyBorder="1" applyAlignment="1">
      <alignment horizontal="center" vertical="center" wrapText="1"/>
    </xf>
    <xf numFmtId="9" fontId="9" fillId="6" borderId="37" xfId="0" applyNumberFormat="1" applyFont="1" applyFill="1" applyBorder="1" applyAlignment="1">
      <alignment horizontal="center" vertical="center"/>
    </xf>
    <xf numFmtId="9" fontId="9" fillId="6" borderId="38" xfId="0" applyNumberFormat="1" applyFont="1" applyFill="1" applyBorder="1" applyAlignment="1">
      <alignment horizontal="center" vertical="center"/>
    </xf>
    <xf numFmtId="9" fontId="9" fillId="0" borderId="38" xfId="0" applyNumberFormat="1" applyFont="1" applyBorder="1" applyAlignment="1">
      <alignment horizontal="center" vertical="center"/>
    </xf>
    <xf numFmtId="9" fontId="9" fillId="6" borderId="36" xfId="0" applyNumberFormat="1" applyFont="1" applyFill="1" applyBorder="1" applyAlignment="1">
      <alignment horizontal="center" vertical="center"/>
    </xf>
    <xf numFmtId="0" fontId="22" fillId="4" borderId="24" xfId="0" applyFont="1" applyFill="1" applyBorder="1" applyAlignment="1">
      <alignment horizontal="left" vertical="center" wrapText="1"/>
    </xf>
    <xf numFmtId="0" fontId="22" fillId="4" borderId="25" xfId="0" applyFont="1" applyFill="1" applyBorder="1" applyAlignment="1">
      <alignment horizontal="left" vertical="center" wrapText="1"/>
    </xf>
    <xf numFmtId="0" fontId="22" fillId="4" borderId="26" xfId="0" applyFont="1" applyFill="1" applyBorder="1" applyAlignment="1">
      <alignment horizontal="left" vertical="center" wrapText="1"/>
    </xf>
    <xf numFmtId="0" fontId="11" fillId="5" borderId="33" xfId="0" applyFont="1" applyFill="1" applyBorder="1" applyAlignment="1">
      <alignment horizontal="center" vertical="center" wrapText="1"/>
    </xf>
    <xf numFmtId="0" fontId="21" fillId="0" borderId="53" xfId="0" applyFont="1" applyFill="1" applyBorder="1" applyAlignment="1">
      <alignment horizontal="left" vertical="center" wrapText="1" indent="2"/>
    </xf>
    <xf numFmtId="0" fontId="21" fillId="0" borderId="35" xfId="0" applyFont="1" applyFill="1" applyBorder="1" applyAlignment="1">
      <alignment horizontal="left" vertical="center" wrapText="1" indent="2"/>
    </xf>
    <xf numFmtId="9" fontId="9" fillId="0" borderId="32" xfId="2" applyFont="1" applyBorder="1" applyAlignment="1">
      <alignment horizontal="center" vertical="center"/>
    </xf>
    <xf numFmtId="0" fontId="11" fillId="0" borderId="27" xfId="0" applyFont="1" applyFill="1" applyBorder="1" applyAlignment="1">
      <alignment horizontal="center" vertical="center" wrapText="1"/>
    </xf>
    <xf numFmtId="9" fontId="9" fillId="0" borderId="37" xfId="0" applyNumberFormat="1" applyFont="1" applyFill="1" applyBorder="1" applyAlignment="1">
      <alignment horizontal="center" vertical="center"/>
    </xf>
    <xf numFmtId="9" fontId="9" fillId="0" borderId="36" xfId="0" applyNumberFormat="1" applyFont="1" applyFill="1" applyBorder="1" applyAlignment="1">
      <alignment horizontal="center" vertical="center"/>
    </xf>
    <xf numFmtId="9" fontId="12" fillId="0" borderId="38" xfId="0" applyNumberFormat="1" applyFont="1" applyBorder="1" applyAlignment="1">
      <alignment horizontal="center" vertical="center"/>
    </xf>
    <xf numFmtId="0" fontId="6" fillId="0" borderId="30" xfId="0" applyFont="1" applyFill="1" applyBorder="1" applyAlignment="1">
      <alignment horizontal="left" vertical="center" wrapText="1" indent="2"/>
    </xf>
    <xf numFmtId="0" fontId="6" fillId="0" borderId="34" xfId="0" applyFont="1" applyFill="1" applyBorder="1" applyAlignment="1">
      <alignment horizontal="left" vertical="center" wrapText="1" indent="2"/>
    </xf>
    <xf numFmtId="0" fontId="11" fillId="6" borderId="56" xfId="0" applyFont="1" applyFill="1" applyBorder="1" applyAlignment="1">
      <alignment horizontal="center" vertical="center" wrapText="1"/>
    </xf>
    <xf numFmtId="166" fontId="6" fillId="5" borderId="28" xfId="1" applyNumberFormat="1" applyFont="1" applyFill="1" applyBorder="1" applyAlignment="1">
      <alignment horizontal="center" vertical="center" wrapText="1"/>
    </xf>
    <xf numFmtId="166" fontId="6" fillId="5" borderId="31" xfId="1" applyNumberFormat="1" applyFont="1" applyFill="1" applyBorder="1" applyAlignment="1">
      <alignment horizontal="center" vertical="center" wrapText="1"/>
    </xf>
    <xf numFmtId="166" fontId="6" fillId="5" borderId="34" xfId="1" applyNumberFormat="1" applyFont="1" applyFill="1" applyBorder="1" applyAlignment="1">
      <alignment horizontal="center" vertical="center" wrapText="1"/>
    </xf>
    <xf numFmtId="166" fontId="6" fillId="6" borderId="30" xfId="1" applyNumberFormat="1" applyFont="1" applyFill="1" applyBorder="1" applyAlignment="1">
      <alignment horizontal="center" vertical="center" wrapText="1"/>
    </xf>
    <xf numFmtId="166" fontId="6" fillId="6" borderId="31" xfId="1" applyNumberFormat="1" applyFont="1" applyFill="1" applyBorder="1" applyAlignment="1">
      <alignment horizontal="center" vertical="center" wrapText="1"/>
    </xf>
    <xf numFmtId="166" fontId="6" fillId="6" borderId="34" xfId="1" applyNumberFormat="1" applyFont="1" applyFill="1" applyBorder="1" applyAlignment="1">
      <alignment horizontal="center" vertical="center" wrapText="1"/>
    </xf>
    <xf numFmtId="0" fontId="2" fillId="0" borderId="1" xfId="0" applyFont="1" applyBorder="1" applyAlignment="1">
      <alignment horizontal="center" vertical="center" textRotation="45"/>
    </xf>
    <xf numFmtId="0" fontId="2" fillId="0" borderId="5" xfId="0" applyFont="1" applyBorder="1" applyAlignment="1">
      <alignment horizontal="center" vertical="center" textRotation="45"/>
    </xf>
    <xf numFmtId="0" fontId="2" fillId="0" borderId="11" xfId="0" applyFont="1" applyBorder="1" applyAlignment="1">
      <alignment horizontal="center" vertical="center" textRotation="45"/>
    </xf>
    <xf numFmtId="0" fontId="3" fillId="2" borderId="2" xfId="0" applyFont="1" applyFill="1" applyBorder="1" applyAlignment="1">
      <alignment horizontal="center" readingOrder="1"/>
    </xf>
    <xf numFmtId="0" fontId="3" fillId="2" borderId="3" xfId="0" applyFont="1" applyFill="1" applyBorder="1" applyAlignment="1">
      <alignment horizontal="center" readingOrder="1"/>
    </xf>
    <xf numFmtId="0" fontId="3" fillId="2" borderId="4" xfId="0" applyFont="1" applyFill="1" applyBorder="1" applyAlignment="1">
      <alignment horizontal="center" readingOrder="1"/>
    </xf>
    <xf numFmtId="0" fontId="5" fillId="2" borderId="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1" xfId="0" applyFont="1" applyFill="1" applyBorder="1" applyAlignment="1">
      <alignment horizontal="center" vertical="center" wrapText="1"/>
    </xf>
    <xf numFmtId="166" fontId="6" fillId="6" borderId="30" xfId="0" applyNumberFormat="1" applyFont="1" applyFill="1" applyBorder="1" applyAlignment="1">
      <alignment horizontal="center" vertical="center"/>
    </xf>
    <xf numFmtId="166" fontId="6" fillId="5" borderId="28" xfId="3" applyNumberFormat="1" applyFont="1" applyFill="1" applyBorder="1" applyAlignment="1">
      <alignment horizontal="center" vertical="center"/>
    </xf>
    <xf numFmtId="166" fontId="6" fillId="5" borderId="31" xfId="3" applyNumberFormat="1" applyFont="1" applyFill="1" applyBorder="1" applyAlignment="1">
      <alignment horizontal="center" vertical="center"/>
    </xf>
    <xf numFmtId="166" fontId="6" fillId="5" borderId="34" xfId="3" applyNumberFormat="1" applyFont="1" applyFill="1" applyBorder="1" applyAlignment="1">
      <alignment horizontal="center" vertical="center"/>
    </xf>
    <xf numFmtId="9" fontId="9" fillId="0" borderId="38" xfId="0" applyNumberFormat="1" applyFont="1" applyFill="1" applyBorder="1" applyAlignment="1">
      <alignment horizontal="center" vertical="center"/>
    </xf>
    <xf numFmtId="9" fontId="9" fillId="0" borderId="40" xfId="0" applyNumberFormat="1" applyFont="1" applyFill="1" applyBorder="1" applyAlignment="1">
      <alignment horizontal="center" vertical="center"/>
    </xf>
    <xf numFmtId="0" fontId="6" fillId="5" borderId="29" xfId="0" applyFont="1" applyFill="1" applyBorder="1" applyAlignment="1">
      <alignment horizontal="left" vertical="center" wrapText="1" indent="2"/>
    </xf>
    <xf numFmtId="0" fontId="6" fillId="5" borderId="39" xfId="0" applyFont="1" applyFill="1" applyBorder="1" applyAlignment="1">
      <alignment horizontal="left" vertical="center" wrapText="1" indent="2"/>
    </xf>
    <xf numFmtId="166" fontId="6" fillId="0" borderId="30" xfId="0" applyNumberFormat="1" applyFont="1" applyFill="1" applyBorder="1" applyAlignment="1">
      <alignment horizontal="center" vertical="center" wrapText="1"/>
    </xf>
    <xf numFmtId="166" fontId="6" fillId="0" borderId="31" xfId="0" applyNumberFormat="1" applyFont="1" applyFill="1" applyBorder="1" applyAlignment="1">
      <alignment horizontal="center" vertical="center" wrapText="1"/>
    </xf>
    <xf numFmtId="166" fontId="6" fillId="0" borderId="34" xfId="0" applyNumberFormat="1" applyFont="1" applyFill="1" applyBorder="1" applyAlignment="1">
      <alignment horizontal="center" vertical="center" wrapText="1"/>
    </xf>
    <xf numFmtId="0" fontId="25" fillId="0" borderId="29" xfId="0" applyFont="1" applyFill="1" applyBorder="1" applyAlignment="1">
      <alignment horizontal="left" vertical="center" wrapText="1" indent="2"/>
    </xf>
    <xf numFmtId="0" fontId="25" fillId="0" borderId="35" xfId="0" applyFont="1" applyFill="1" applyBorder="1" applyAlignment="1">
      <alignment horizontal="left" vertical="center" wrapText="1" indent="2"/>
    </xf>
    <xf numFmtId="0" fontId="25" fillId="0" borderId="39" xfId="0" applyFont="1" applyFill="1" applyBorder="1" applyAlignment="1">
      <alignment horizontal="left" vertical="center" wrapText="1" indent="2"/>
    </xf>
    <xf numFmtId="9" fontId="6" fillId="5" borderId="44" xfId="2" applyNumberFormat="1" applyFont="1" applyFill="1" applyBorder="1" applyAlignment="1">
      <alignment horizontal="left" vertical="center" wrapText="1"/>
    </xf>
    <xf numFmtId="9" fontId="6" fillId="5" borderId="45" xfId="2" applyNumberFormat="1" applyFont="1" applyFill="1" applyBorder="1" applyAlignment="1">
      <alignment horizontal="left" vertical="center" wrapText="1"/>
    </xf>
    <xf numFmtId="9" fontId="6" fillId="5" borderId="46" xfId="2" applyNumberFormat="1" applyFont="1" applyFill="1" applyBorder="1" applyAlignment="1">
      <alignment horizontal="left" vertical="center" wrapText="1"/>
    </xf>
    <xf numFmtId="0" fontId="25" fillId="6" borderId="29" xfId="0" applyFont="1" applyFill="1" applyBorder="1" applyAlignment="1">
      <alignment horizontal="left" vertical="center" wrapText="1" indent="2"/>
    </xf>
    <xf numFmtId="0" fontId="25" fillId="6" borderId="39" xfId="0" applyFont="1" applyFill="1" applyBorder="1" applyAlignment="1">
      <alignment horizontal="left" vertical="center" wrapText="1" indent="2"/>
    </xf>
    <xf numFmtId="0" fontId="25" fillId="6" borderId="30" xfId="0" applyFont="1" applyFill="1" applyBorder="1" applyAlignment="1">
      <alignment horizontal="left" vertical="center" wrapText="1" indent="2"/>
    </xf>
    <xf numFmtId="0" fontId="25" fillId="6" borderId="34" xfId="0" applyFont="1" applyFill="1" applyBorder="1" applyAlignment="1">
      <alignment horizontal="left" vertical="center" wrapText="1" indent="2"/>
    </xf>
    <xf numFmtId="0" fontId="25" fillId="0" borderId="30" xfId="0" applyFont="1" applyFill="1" applyBorder="1" applyAlignment="1">
      <alignment horizontal="left" vertical="center" wrapText="1" indent="2"/>
    </xf>
    <xf numFmtId="0" fontId="25" fillId="0" borderId="34" xfId="0" applyFont="1" applyFill="1" applyBorder="1" applyAlignment="1">
      <alignment horizontal="left" vertical="center" wrapText="1" indent="2"/>
    </xf>
    <xf numFmtId="0" fontId="25" fillId="6" borderId="31" xfId="0" applyFont="1" applyFill="1" applyBorder="1" applyAlignment="1">
      <alignment horizontal="left" vertical="center" wrapText="1" indent="2"/>
    </xf>
    <xf numFmtId="0" fontId="25" fillId="6" borderId="42" xfId="0" applyFont="1" applyFill="1" applyBorder="1" applyAlignment="1">
      <alignment horizontal="left" vertical="center" wrapText="1" indent="2"/>
    </xf>
    <xf numFmtId="0" fontId="26" fillId="0" borderId="53" xfId="0" applyFont="1" applyFill="1" applyBorder="1" applyAlignment="1">
      <alignment horizontal="left" vertical="center" wrapText="1" indent="1"/>
    </xf>
    <xf numFmtId="0" fontId="26" fillId="0" borderId="35" xfId="0" applyFont="1" applyFill="1" applyBorder="1" applyAlignment="1">
      <alignment horizontal="left" vertical="center" wrapText="1" indent="1"/>
    </xf>
    <xf numFmtId="0" fontId="25" fillId="5" borderId="29" xfId="0" applyFont="1" applyFill="1" applyBorder="1" applyAlignment="1">
      <alignment horizontal="left" vertical="center" wrapText="1" indent="2"/>
    </xf>
    <xf numFmtId="0" fontId="25" fillId="5" borderId="39" xfId="0" applyFont="1" applyFill="1" applyBorder="1" applyAlignment="1">
      <alignment horizontal="left" vertical="center" wrapText="1" indent="2"/>
    </xf>
    <xf numFmtId="0" fontId="11" fillId="5" borderId="52" xfId="0" applyFont="1" applyFill="1" applyBorder="1" applyAlignment="1">
      <alignment horizontal="center" vertical="center" wrapText="1"/>
    </xf>
    <xf numFmtId="0" fontId="11" fillId="5" borderId="56"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6" fillId="6" borderId="44" xfId="0" applyFont="1" applyFill="1" applyBorder="1" applyAlignment="1">
      <alignment horizontal="left" vertical="center" wrapText="1"/>
    </xf>
    <xf numFmtId="0" fontId="6" fillId="6" borderId="45" xfId="0" applyFont="1" applyFill="1" applyBorder="1" applyAlignment="1">
      <alignment horizontal="left" vertical="center" wrapText="1"/>
    </xf>
    <xf numFmtId="0" fontId="6" fillId="6" borderId="46" xfId="0" applyFont="1" applyFill="1" applyBorder="1" applyAlignment="1">
      <alignment horizontal="left" vertical="center" wrapText="1"/>
    </xf>
    <xf numFmtId="0" fontId="25" fillId="6" borderId="29" xfId="0" applyFont="1" applyFill="1" applyBorder="1" applyAlignment="1">
      <alignment horizontal="left" vertical="center" wrapText="1" indent="1"/>
    </xf>
    <xf numFmtId="0" fontId="25" fillId="6" borderId="39" xfId="0" applyFont="1" applyFill="1" applyBorder="1" applyAlignment="1">
      <alignment horizontal="left" vertical="center" wrapText="1" indent="1"/>
    </xf>
    <xf numFmtId="0" fontId="25" fillId="6" borderId="35" xfId="0" applyFont="1" applyFill="1" applyBorder="1" applyAlignment="1">
      <alignment horizontal="left" vertical="center" wrapText="1" indent="1"/>
    </xf>
    <xf numFmtId="0" fontId="25" fillId="6" borderId="59" xfId="0" applyFont="1" applyFill="1" applyBorder="1" applyAlignment="1">
      <alignment horizontal="left" vertical="center" wrapText="1" indent="1"/>
    </xf>
    <xf numFmtId="0" fontId="29" fillId="6" borderId="44" xfId="0" applyFont="1" applyFill="1" applyBorder="1" applyAlignment="1">
      <alignment horizontal="left" vertical="center" wrapText="1"/>
    </xf>
    <xf numFmtId="0" fontId="29" fillId="6" borderId="45" xfId="0" applyFont="1" applyFill="1" applyBorder="1" applyAlignment="1">
      <alignment horizontal="left" vertical="center" wrapText="1"/>
    </xf>
    <xf numFmtId="0" fontId="29" fillId="6" borderId="46" xfId="0" applyFont="1" applyFill="1" applyBorder="1" applyAlignment="1">
      <alignment horizontal="left" vertical="center" wrapText="1"/>
    </xf>
    <xf numFmtId="0" fontId="11" fillId="0" borderId="56" xfId="0" applyFont="1" applyFill="1" applyBorder="1" applyAlignment="1">
      <alignment horizontal="center" vertical="center" wrapText="1"/>
    </xf>
    <xf numFmtId="0" fontId="28" fillId="5" borderId="44" xfId="0" applyFont="1" applyFill="1" applyBorder="1" applyAlignment="1">
      <alignment horizontal="left" vertical="center" wrapText="1"/>
    </xf>
    <xf numFmtId="0" fontId="28" fillId="5" borderId="45" xfId="0" applyFont="1" applyFill="1" applyBorder="1" applyAlignment="1">
      <alignment horizontal="left" vertical="center" wrapText="1"/>
    </xf>
    <xf numFmtId="0" fontId="28" fillId="5" borderId="46" xfId="0" applyFont="1" applyFill="1" applyBorder="1" applyAlignment="1">
      <alignment horizontal="left" vertical="center" wrapText="1"/>
    </xf>
    <xf numFmtId="0" fontId="25" fillId="5" borderId="29" xfId="0" applyFont="1" applyFill="1" applyBorder="1" applyAlignment="1">
      <alignment horizontal="left" vertical="center" wrapText="1" indent="1"/>
    </xf>
    <xf numFmtId="0" fontId="25" fillId="5" borderId="35" xfId="0" applyFont="1" applyFill="1" applyBorder="1" applyAlignment="1">
      <alignment horizontal="left" vertical="center" wrapText="1" indent="1"/>
    </xf>
    <xf numFmtId="0" fontId="25" fillId="5" borderId="39" xfId="0" applyFont="1" applyFill="1" applyBorder="1" applyAlignment="1">
      <alignment horizontal="left" vertical="center" wrapText="1" indent="1"/>
    </xf>
    <xf numFmtId="0" fontId="25" fillId="6" borderId="29" xfId="0" applyFont="1" applyFill="1" applyBorder="1" applyAlignment="1">
      <alignment horizontal="left" vertical="center" wrapText="1"/>
    </xf>
    <xf numFmtId="0" fontId="25" fillId="6" borderId="63" xfId="0" applyFont="1" applyFill="1" applyBorder="1" applyAlignment="1">
      <alignment horizontal="left" vertical="center" wrapText="1"/>
    </xf>
    <xf numFmtId="0" fontId="25" fillId="6" borderId="55" xfId="0" applyFont="1" applyFill="1" applyBorder="1" applyAlignment="1">
      <alignment horizontal="left" vertical="center" wrapText="1"/>
    </xf>
    <xf numFmtId="0" fontId="28" fillId="5" borderId="61" xfId="0" applyFont="1" applyFill="1" applyBorder="1" applyAlignment="1">
      <alignment horizontal="left" vertical="center" wrapText="1"/>
    </xf>
    <xf numFmtId="0" fontId="28" fillId="5" borderId="62" xfId="0" applyFont="1" applyFill="1" applyBorder="1" applyAlignment="1">
      <alignment horizontal="left" vertical="center" wrapText="1"/>
    </xf>
    <xf numFmtId="0" fontId="28" fillId="5" borderId="54"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11" xfId="0" applyFont="1" applyFill="1" applyBorder="1" applyAlignment="1">
      <alignment horizontal="center" vertical="center" wrapText="1"/>
    </xf>
    <xf numFmtId="0" fontId="11" fillId="5" borderId="41" xfId="0" applyFont="1" applyFill="1" applyBorder="1" applyAlignment="1">
      <alignment horizontal="center" vertical="center" wrapText="1"/>
    </xf>
    <xf numFmtId="0" fontId="26" fillId="0" borderId="59" xfId="0" applyFont="1" applyFill="1" applyBorder="1" applyAlignment="1">
      <alignment horizontal="left" vertical="center" wrapText="1" indent="1"/>
    </xf>
  </cellXfs>
  <cellStyles count="50">
    <cellStyle name="Comma" xfId="1" builtinId="3"/>
    <cellStyle name="Comma 2" xfId="4"/>
    <cellStyle name="Currency 11" xfId="5"/>
    <cellStyle name="Currency 110" xfId="6"/>
    <cellStyle name="Currency 111" xfId="7"/>
    <cellStyle name="Currency 112" xfId="8"/>
    <cellStyle name="Currency 113" xfId="9"/>
    <cellStyle name="Currency 13" xfId="10"/>
    <cellStyle name="Currency 14" xfId="11"/>
    <cellStyle name="Currency 14 2" xfId="12"/>
    <cellStyle name="Currency 16" xfId="13"/>
    <cellStyle name="Currency 18" xfId="14"/>
    <cellStyle name="Currency 19" xfId="15"/>
    <cellStyle name="Currency 20" xfId="16"/>
    <cellStyle name="Currency 21" xfId="17"/>
    <cellStyle name="Currency 22" xfId="18"/>
    <cellStyle name="Currency 22 2" xfId="19"/>
    <cellStyle name="Currency 23" xfId="20"/>
    <cellStyle name="Currency 24" xfId="21"/>
    <cellStyle name="Currency 25" xfId="22"/>
    <cellStyle name="Currency 26" xfId="23"/>
    <cellStyle name="Currency 26 2" xfId="24"/>
    <cellStyle name="Currency 26 3" xfId="3"/>
    <cellStyle name="Currency 27" xfId="25"/>
    <cellStyle name="Currency 28" xfId="26"/>
    <cellStyle name="Currency 28 2" xfId="27"/>
    <cellStyle name="Currency 29" xfId="28"/>
    <cellStyle name="Currency 30" xfId="29"/>
    <cellStyle name="Currency 5" xfId="30"/>
    <cellStyle name="Currency 6" xfId="31"/>
    <cellStyle name="Currency 6 2" xfId="32"/>
    <cellStyle name="Currency 7" xfId="33"/>
    <cellStyle name="Currency 7 2" xfId="34"/>
    <cellStyle name="Currency 8" xfId="35"/>
    <cellStyle name="Currency 84" xfId="36"/>
    <cellStyle name="Currency 86" xfId="37"/>
    <cellStyle name="Currency 87" xfId="38"/>
    <cellStyle name="Currency 89" xfId="39"/>
    <cellStyle name="Currency 9" xfId="40"/>
    <cellStyle name="Currency 92" xfId="41"/>
    <cellStyle name="Currency 96" xfId="42"/>
    <cellStyle name="Currency 99" xfId="43"/>
    <cellStyle name="Normal" xfId="0" builtinId="0"/>
    <cellStyle name="Normal 2" xfId="44"/>
    <cellStyle name="Normal 2 2" xfId="45"/>
    <cellStyle name="Normal 3" xfId="46"/>
    <cellStyle name="Normal 3 2" xfId="47"/>
    <cellStyle name="Normal 4" xfId="48"/>
    <cellStyle name="Percent" xfId="2" builtinId="5"/>
    <cellStyle name="Percent 2" xfId="49"/>
  </cellStyles>
  <dxfs count="196">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ont>
        <b/>
        <i val="0"/>
        <color theme="0"/>
      </font>
      <fill>
        <patternFill patternType="solid">
          <fgColor indexed="64"/>
          <bgColor rgb="FFFF0000"/>
        </patternFill>
      </fill>
    </dxf>
    <dxf>
      <font>
        <b/>
        <i val="0"/>
        <color auto="1"/>
      </font>
      <fill>
        <patternFill patternType="solid">
          <fgColor indexed="64"/>
          <bgColor rgb="FF00FF00"/>
        </patternFill>
      </fill>
    </dxf>
    <dxf>
      <font>
        <b/>
        <i val="0"/>
        <color auto="1"/>
      </font>
      <fill>
        <patternFill patternType="solid">
          <fgColor indexed="64"/>
          <bgColor rgb="FFFFFF00"/>
        </patternFill>
      </fill>
    </dxf>
    <dxf>
      <font>
        <b/>
        <i val="0"/>
        <color auto="1"/>
      </font>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ont>
        <b/>
        <i val="0"/>
        <color theme="0"/>
      </font>
      <fill>
        <patternFill patternType="solid">
          <fgColor indexed="64"/>
          <bgColor rgb="FFFF0000"/>
        </patternFill>
      </fill>
    </dxf>
    <dxf>
      <font>
        <b/>
        <i val="0"/>
        <color auto="1"/>
      </font>
      <fill>
        <patternFill patternType="solid">
          <fgColor indexed="64"/>
          <bgColor rgb="FF00FF00"/>
        </patternFill>
      </fill>
    </dxf>
    <dxf>
      <font>
        <b/>
        <i val="0"/>
        <color auto="1"/>
      </font>
      <fill>
        <patternFill patternType="solid">
          <fgColor indexed="64"/>
          <bgColor rgb="FFFFFF00"/>
        </patternFill>
      </fill>
    </dxf>
    <dxf>
      <font>
        <b/>
        <i val="0"/>
        <color auto="1"/>
      </font>
      <fill>
        <patternFill>
          <bgColor rgb="FF006600"/>
        </patternFill>
      </fill>
    </dxf>
    <dxf>
      <font>
        <b/>
        <i val="0"/>
        <color theme="0"/>
      </font>
      <fill>
        <patternFill patternType="solid">
          <fgColor indexed="64"/>
          <bgColor rgb="FFFF0000"/>
        </patternFill>
      </fill>
    </dxf>
    <dxf>
      <font>
        <b/>
        <i val="0"/>
        <color auto="1"/>
      </font>
      <fill>
        <patternFill patternType="solid">
          <fgColor indexed="64"/>
          <bgColor rgb="FF00FF00"/>
        </patternFill>
      </fill>
    </dxf>
    <dxf>
      <font>
        <b/>
        <i val="0"/>
        <color auto="1"/>
      </font>
      <fill>
        <patternFill patternType="solid">
          <fgColor indexed="64"/>
          <bgColor rgb="FFFFFF00"/>
        </patternFill>
      </fill>
    </dxf>
    <dxf>
      <font>
        <b/>
        <i val="0"/>
        <color auto="1"/>
      </font>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ont>
        <b/>
        <i val="0"/>
        <color theme="0"/>
      </font>
      <fill>
        <patternFill patternType="solid">
          <fgColor indexed="64"/>
          <bgColor rgb="FFFF0000"/>
        </patternFill>
      </fill>
    </dxf>
    <dxf>
      <font>
        <b/>
        <i val="0"/>
        <color auto="1"/>
      </font>
      <fill>
        <patternFill patternType="solid">
          <fgColor indexed="64"/>
          <bgColor rgb="FF00FF00"/>
        </patternFill>
      </fill>
    </dxf>
    <dxf>
      <font>
        <b/>
        <i val="0"/>
        <color auto="1"/>
      </font>
      <fill>
        <patternFill patternType="solid">
          <fgColor indexed="64"/>
          <bgColor rgb="FFFFFF00"/>
        </patternFill>
      </fill>
    </dxf>
    <dxf>
      <font>
        <b/>
        <i val="0"/>
        <color auto="1"/>
      </font>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ont>
        <b/>
        <i val="0"/>
        <color theme="0"/>
      </font>
      <fill>
        <patternFill patternType="solid">
          <fgColor indexed="64"/>
          <bgColor rgb="FFFF0000"/>
        </patternFill>
      </fill>
    </dxf>
    <dxf>
      <font>
        <b/>
        <i val="0"/>
        <color auto="1"/>
      </font>
      <fill>
        <patternFill patternType="solid">
          <fgColor indexed="64"/>
          <bgColor rgb="FF00FF00"/>
        </patternFill>
      </fill>
    </dxf>
    <dxf>
      <font>
        <b/>
        <i val="0"/>
        <color auto="1"/>
      </font>
      <fill>
        <patternFill patternType="solid">
          <fgColor indexed="64"/>
          <bgColor rgb="FFFFFF00"/>
        </patternFill>
      </fill>
    </dxf>
    <dxf>
      <font>
        <b/>
        <i val="0"/>
        <color auto="1"/>
      </font>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ill>
        <patternFill patternType="solid">
          <fgColor indexed="64"/>
          <bgColor rgb="FFFF0000"/>
        </patternFill>
      </fill>
    </dxf>
    <dxf>
      <fill>
        <patternFill patternType="solid">
          <fgColor indexed="64"/>
          <bgColor rgb="FF00FF00"/>
        </patternFill>
      </fill>
    </dxf>
    <dxf>
      <fill>
        <patternFill patternType="solid">
          <fgColor indexed="64"/>
          <bgColor rgb="FFFFFF00"/>
        </patternFill>
      </fill>
    </dxf>
    <dxf>
      <fill>
        <patternFill>
          <bgColor rgb="FF006600"/>
        </patternFill>
      </fill>
    </dxf>
    <dxf>
      <font>
        <b/>
        <i val="0"/>
        <color theme="0"/>
      </font>
      <fill>
        <patternFill patternType="solid">
          <fgColor indexed="64"/>
          <bgColor rgb="FFFF0000"/>
        </patternFill>
      </fill>
    </dxf>
    <dxf>
      <font>
        <b/>
        <i val="0"/>
        <color auto="1"/>
      </font>
      <fill>
        <patternFill patternType="solid">
          <fgColor indexed="64"/>
          <bgColor rgb="FF00FF00"/>
        </patternFill>
      </fill>
    </dxf>
    <dxf>
      <font>
        <b/>
        <i val="0"/>
        <color auto="1"/>
      </font>
      <fill>
        <patternFill patternType="solid">
          <fgColor indexed="64"/>
          <bgColor rgb="FFFFFF00"/>
        </patternFill>
      </fill>
    </dxf>
    <dxf>
      <font>
        <b/>
        <i val="0"/>
        <color auto="1"/>
      </font>
      <fill>
        <patternFill>
          <bgColor rgb="FF00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457200</xdr:colOff>
      <xdr:row>0</xdr:row>
      <xdr:rowOff>0</xdr:rowOff>
    </xdr:from>
    <xdr:to>
      <xdr:col>4</xdr:col>
      <xdr:colOff>609600</xdr:colOff>
      <xdr:row>0</xdr:row>
      <xdr:rowOff>933450</xdr:rowOff>
    </xdr:to>
    <xdr:sp macro="" textlink="">
      <xdr:nvSpPr>
        <xdr:cNvPr id="2" name="Rectangle 4">
          <a:extLst>
            <a:ext uri="{FF2B5EF4-FFF2-40B4-BE49-F238E27FC236}">
              <a16:creationId xmlns:a16="http://schemas.microsoft.com/office/drawing/2014/main" id="{00000000-0008-0000-0000-000002000000}"/>
            </a:ext>
          </a:extLst>
        </xdr:cNvPr>
        <xdr:cNvSpPr>
          <a:spLocks noChangeArrowheads="1"/>
        </xdr:cNvSpPr>
      </xdr:nvSpPr>
      <xdr:spPr bwMode="auto">
        <a:xfrm>
          <a:off x="7848600" y="0"/>
          <a:ext cx="152400" cy="933450"/>
        </a:xfrm>
        <a:prstGeom prst="rect">
          <a:avLst/>
        </a:prstGeom>
        <a:noFill/>
        <a:ln w="9525">
          <a:noFill/>
          <a:miter lim="800000"/>
          <a:headEnd/>
          <a:tailEnd/>
        </a:ln>
      </xdr:spPr>
    </xdr:sp>
    <xdr:clientData/>
  </xdr:twoCellAnchor>
  <xdr:twoCellAnchor editAs="oneCell">
    <xdr:from>
      <xdr:col>4</xdr:col>
      <xdr:colOff>457200</xdr:colOff>
      <xdr:row>0</xdr:row>
      <xdr:rowOff>0</xdr:rowOff>
    </xdr:from>
    <xdr:to>
      <xdr:col>4</xdr:col>
      <xdr:colOff>609600</xdr:colOff>
      <xdr:row>0</xdr:row>
      <xdr:rowOff>933450</xdr:rowOff>
    </xdr:to>
    <xdr:sp macro="" textlink="">
      <xdr:nvSpPr>
        <xdr:cNvPr id="3" name="Rectangle 7">
          <a:extLst>
            <a:ext uri="{FF2B5EF4-FFF2-40B4-BE49-F238E27FC236}">
              <a16:creationId xmlns:a16="http://schemas.microsoft.com/office/drawing/2014/main" id="{00000000-0008-0000-0000-000003000000}"/>
            </a:ext>
          </a:extLst>
        </xdr:cNvPr>
        <xdr:cNvSpPr>
          <a:spLocks noChangeArrowheads="1"/>
        </xdr:cNvSpPr>
      </xdr:nvSpPr>
      <xdr:spPr bwMode="auto">
        <a:xfrm>
          <a:off x="7848600" y="0"/>
          <a:ext cx="152400" cy="933450"/>
        </a:xfrm>
        <a:prstGeom prst="rect">
          <a:avLst/>
        </a:prstGeom>
        <a:noFill/>
        <a:ln w="9525">
          <a:noFill/>
          <a:miter lim="800000"/>
          <a:headEnd/>
          <a:tailEnd/>
        </a:ln>
      </xdr:spPr>
    </xdr:sp>
    <xdr:clientData/>
  </xdr:twoCellAnchor>
  <xdr:oneCellAnchor>
    <xdr:from>
      <xdr:col>1</xdr:col>
      <xdr:colOff>144530</xdr:colOff>
      <xdr:row>0</xdr:row>
      <xdr:rowOff>291448</xdr:rowOff>
    </xdr:from>
    <xdr:ext cx="14904969" cy="615105"/>
    <xdr:sp macro="" textlink="">
      <xdr:nvSpPr>
        <xdr:cNvPr id="4" name="Rectangle 3">
          <a:extLst>
            <a:ext uri="{FF2B5EF4-FFF2-40B4-BE49-F238E27FC236}">
              <a16:creationId xmlns:a16="http://schemas.microsoft.com/office/drawing/2014/main" id="{00000000-0008-0000-0000-000004000000}"/>
            </a:ext>
          </a:extLst>
        </xdr:cNvPr>
        <xdr:cNvSpPr/>
      </xdr:nvSpPr>
      <xdr:spPr>
        <a:xfrm>
          <a:off x="2271780" y="291448"/>
          <a:ext cx="14904969" cy="615105"/>
        </a:xfrm>
        <a:prstGeom prst="rect">
          <a:avLst/>
        </a:prstGeom>
        <a:noFill/>
      </xdr:spPr>
      <xdr:txBody>
        <a:bodyPr wrap="square" lIns="91440" tIns="45720" rIns="91440" bIns="45720">
          <a:noAutofit/>
        </a:bodyPr>
        <a:lstStyle/>
        <a:p>
          <a:pPr algn="ctr"/>
          <a:r>
            <a:rPr lang="en-US" sz="3200" b="1" cap="none" spc="0">
              <a:ln w="900" cmpd="sng">
                <a:solidFill>
                  <a:schemeClr val="accent1">
                    <a:satMod val="190000"/>
                    <a:alpha val="55000"/>
                  </a:schemeClr>
                </a:solidFill>
                <a:prstDash val="solid"/>
              </a:ln>
              <a:solidFill>
                <a:schemeClr val="accent1">
                  <a:satMod val="200000"/>
                  <a:tint val="3000"/>
                </a:schemeClr>
              </a:solidFill>
              <a:effectLst>
                <a:glow rad="101600">
                  <a:schemeClr val="accent6">
                    <a:lumMod val="75000"/>
                    <a:alpha val="60000"/>
                  </a:schemeClr>
                </a:glow>
                <a:innerShdw blurRad="101600" dist="76200" dir="5400000">
                  <a:schemeClr val="accent1">
                    <a:satMod val="190000"/>
                    <a:tint val="100000"/>
                    <a:alpha val="74000"/>
                  </a:schemeClr>
                </a:innerShdw>
              </a:effectLst>
              <a:latin typeface="Verdana" pitchFamily="34" charset="0"/>
              <a:ea typeface="+mj-ea"/>
              <a:cs typeface="+mj-cs"/>
            </a:rPr>
            <a:t>MFO </a:t>
          </a:r>
          <a:r>
            <a:rPr kumimoji="0" lang="en-US" sz="3200" b="1" i="0" u="none" strike="noStrike" kern="1200" cap="none" spc="0" normalizeH="0" baseline="0">
              <a:ln w="900" cmpd="sng">
                <a:solidFill>
                  <a:schemeClr val="accent1">
                    <a:satMod val="190000"/>
                    <a:alpha val="55000"/>
                  </a:schemeClr>
                </a:solidFill>
                <a:prstDash val="solid"/>
              </a:ln>
              <a:solidFill>
                <a:schemeClr val="accent1">
                  <a:satMod val="200000"/>
                  <a:tint val="3000"/>
                </a:schemeClr>
              </a:solidFill>
              <a:effectLst>
                <a:glow rad="101600">
                  <a:schemeClr val="accent6">
                    <a:lumMod val="75000"/>
                    <a:alpha val="60000"/>
                  </a:schemeClr>
                </a:glow>
                <a:innerShdw blurRad="101600" dist="76200" dir="5400000">
                  <a:schemeClr val="accent1">
                    <a:satMod val="190000"/>
                    <a:tint val="100000"/>
                    <a:alpha val="74000"/>
                  </a:schemeClr>
                </a:innerShdw>
              </a:effectLst>
              <a:uLnTx/>
              <a:uFillTx/>
              <a:latin typeface="Verdana" pitchFamily="34" charset="0"/>
              <a:ea typeface="+mj-ea"/>
              <a:cs typeface="+mj-cs"/>
            </a:rPr>
            <a:t>ACCOUNTABILITY REPORT CAR (MARC-1)</a:t>
          </a:r>
          <a:endParaRPr lang="en-US" sz="3200" b="1" cap="none" spc="0">
            <a:ln w="900" cmpd="sng">
              <a:solidFill>
                <a:schemeClr val="accent1">
                  <a:satMod val="190000"/>
                  <a:alpha val="55000"/>
                </a:schemeClr>
              </a:solidFill>
              <a:prstDash val="solid"/>
            </a:ln>
            <a:solidFill>
              <a:schemeClr val="accent1">
                <a:satMod val="200000"/>
                <a:tint val="3000"/>
              </a:schemeClr>
            </a:solidFill>
            <a:effectLst>
              <a:glow rad="101600">
                <a:schemeClr val="accent6">
                  <a:lumMod val="75000"/>
                  <a:alpha val="60000"/>
                </a:schemeClr>
              </a:glow>
              <a:innerShdw blurRad="101600" dist="76200" dir="5400000">
                <a:schemeClr val="accent1">
                  <a:satMod val="190000"/>
                  <a:tint val="100000"/>
                  <a:alpha val="74000"/>
                </a:schemeClr>
              </a:innerShdw>
            </a:effectLst>
          </a:endParaRPr>
        </a:p>
      </xdr:txBody>
    </xdr:sp>
    <xdr:clientData/>
  </xdr:oneCellAnchor>
  <xdr:twoCellAnchor editAs="oneCell">
    <xdr:from>
      <xdr:col>4</xdr:col>
      <xdr:colOff>457200</xdr:colOff>
      <xdr:row>0</xdr:row>
      <xdr:rowOff>0</xdr:rowOff>
    </xdr:from>
    <xdr:to>
      <xdr:col>4</xdr:col>
      <xdr:colOff>609600</xdr:colOff>
      <xdr:row>0</xdr:row>
      <xdr:rowOff>933450</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7848600" y="0"/>
          <a:ext cx="152400" cy="933450"/>
        </a:xfrm>
        <a:prstGeom prst="rect">
          <a:avLst/>
        </a:prstGeom>
        <a:noFill/>
        <a:ln w="9525">
          <a:noFill/>
          <a:miter lim="800000"/>
          <a:headEnd/>
          <a:tailEnd/>
        </a:ln>
      </xdr:spPr>
    </xdr:sp>
    <xdr:clientData/>
  </xdr:twoCellAnchor>
  <xdr:twoCellAnchor editAs="oneCell">
    <xdr:from>
      <xdr:col>0</xdr:col>
      <xdr:colOff>257175</xdr:colOff>
      <xdr:row>0</xdr:row>
      <xdr:rowOff>228600</xdr:rowOff>
    </xdr:from>
    <xdr:to>
      <xdr:col>0</xdr:col>
      <xdr:colOff>1752600</xdr:colOff>
      <xdr:row>2</xdr:row>
      <xdr:rowOff>209550</xdr:rowOff>
    </xdr:to>
    <xdr:pic>
      <xdr:nvPicPr>
        <xdr:cNvPr id="6" name="Picture 5" descr="images.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rcRect/>
        <a:stretch>
          <a:fillRect/>
        </a:stretch>
      </xdr:blipFill>
      <xdr:spPr bwMode="auto">
        <a:xfrm>
          <a:off x="257175" y="228600"/>
          <a:ext cx="1495425" cy="1581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457200</xdr:colOff>
      <xdr:row>0</xdr:row>
      <xdr:rowOff>0</xdr:rowOff>
    </xdr:from>
    <xdr:to>
      <xdr:col>4</xdr:col>
      <xdr:colOff>609600</xdr:colOff>
      <xdr:row>0</xdr:row>
      <xdr:rowOff>933450</xdr:rowOff>
    </xdr:to>
    <xdr:sp macro="" textlink="">
      <xdr:nvSpPr>
        <xdr:cNvPr id="2" name="Rectangle 4">
          <a:extLst>
            <a:ext uri="{FF2B5EF4-FFF2-40B4-BE49-F238E27FC236}">
              <a16:creationId xmlns:a16="http://schemas.microsoft.com/office/drawing/2014/main" id="{00000000-0008-0000-0100-000002000000}"/>
            </a:ext>
          </a:extLst>
        </xdr:cNvPr>
        <xdr:cNvSpPr>
          <a:spLocks noChangeArrowheads="1"/>
        </xdr:cNvSpPr>
      </xdr:nvSpPr>
      <xdr:spPr bwMode="auto">
        <a:xfrm>
          <a:off x="11287125" y="0"/>
          <a:ext cx="152400" cy="933450"/>
        </a:xfrm>
        <a:prstGeom prst="rect">
          <a:avLst/>
        </a:prstGeom>
        <a:noFill/>
        <a:ln w="9525">
          <a:noFill/>
          <a:miter lim="800000"/>
          <a:headEnd/>
          <a:tailEnd/>
        </a:ln>
      </xdr:spPr>
    </xdr:sp>
    <xdr:clientData/>
  </xdr:twoCellAnchor>
  <xdr:twoCellAnchor editAs="oneCell">
    <xdr:from>
      <xdr:col>4</xdr:col>
      <xdr:colOff>457200</xdr:colOff>
      <xdr:row>0</xdr:row>
      <xdr:rowOff>0</xdr:rowOff>
    </xdr:from>
    <xdr:to>
      <xdr:col>4</xdr:col>
      <xdr:colOff>609600</xdr:colOff>
      <xdr:row>0</xdr:row>
      <xdr:rowOff>933450</xdr:rowOff>
    </xdr:to>
    <xdr:sp macro=""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11287125" y="0"/>
          <a:ext cx="152400" cy="933450"/>
        </a:xfrm>
        <a:prstGeom prst="rect">
          <a:avLst/>
        </a:prstGeom>
        <a:noFill/>
        <a:ln w="9525">
          <a:noFill/>
          <a:miter lim="800000"/>
          <a:headEnd/>
          <a:tailEnd/>
        </a:ln>
      </xdr:spPr>
    </xdr:sp>
    <xdr:clientData/>
  </xdr:twoCellAnchor>
  <xdr:oneCellAnchor>
    <xdr:from>
      <xdr:col>1</xdr:col>
      <xdr:colOff>144530</xdr:colOff>
      <xdr:row>0</xdr:row>
      <xdr:rowOff>291448</xdr:rowOff>
    </xdr:from>
    <xdr:ext cx="16806741" cy="615105"/>
    <xdr:sp macro="" textlink="">
      <xdr:nvSpPr>
        <xdr:cNvPr id="4" name="Rectangle 3">
          <a:extLst>
            <a:ext uri="{FF2B5EF4-FFF2-40B4-BE49-F238E27FC236}">
              <a16:creationId xmlns:a16="http://schemas.microsoft.com/office/drawing/2014/main" id="{00000000-0008-0000-0100-000004000000}"/>
            </a:ext>
          </a:extLst>
        </xdr:cNvPr>
        <xdr:cNvSpPr/>
      </xdr:nvSpPr>
      <xdr:spPr>
        <a:xfrm>
          <a:off x="2275547" y="291448"/>
          <a:ext cx="16806741" cy="615105"/>
        </a:xfrm>
        <a:prstGeom prst="rect">
          <a:avLst/>
        </a:prstGeom>
        <a:noFill/>
      </xdr:spPr>
      <xdr:txBody>
        <a:bodyPr wrap="square" lIns="91440" tIns="45720" rIns="91440" bIns="45720">
          <a:noAutofit/>
        </a:bodyPr>
        <a:lstStyle/>
        <a:p>
          <a:pPr algn="ctr"/>
          <a:r>
            <a:rPr lang="en-US" sz="3200" b="1" cap="none" spc="0">
              <a:ln w="900" cmpd="sng">
                <a:solidFill>
                  <a:schemeClr val="accent1">
                    <a:satMod val="190000"/>
                    <a:alpha val="55000"/>
                  </a:schemeClr>
                </a:solidFill>
                <a:prstDash val="solid"/>
              </a:ln>
              <a:solidFill>
                <a:schemeClr val="accent1">
                  <a:satMod val="200000"/>
                  <a:tint val="3000"/>
                </a:schemeClr>
              </a:solidFill>
              <a:effectLst>
                <a:glow rad="101600">
                  <a:schemeClr val="accent6">
                    <a:lumMod val="75000"/>
                    <a:alpha val="60000"/>
                  </a:schemeClr>
                </a:glow>
                <a:innerShdw blurRad="101600" dist="76200" dir="5400000">
                  <a:schemeClr val="accent1">
                    <a:satMod val="190000"/>
                    <a:tint val="100000"/>
                    <a:alpha val="74000"/>
                  </a:schemeClr>
                </a:innerShdw>
              </a:effectLst>
              <a:latin typeface="Verdana" pitchFamily="34" charset="0"/>
              <a:ea typeface="+mj-ea"/>
              <a:cs typeface="+mj-cs"/>
            </a:rPr>
            <a:t>MFO </a:t>
          </a:r>
          <a:r>
            <a:rPr kumimoji="0" lang="en-US" sz="3200" b="1" i="0" u="none" strike="noStrike" kern="1200" cap="none" spc="0" normalizeH="0" baseline="0">
              <a:ln w="900" cmpd="sng">
                <a:solidFill>
                  <a:schemeClr val="accent1">
                    <a:satMod val="190000"/>
                    <a:alpha val="55000"/>
                  </a:schemeClr>
                </a:solidFill>
                <a:prstDash val="solid"/>
              </a:ln>
              <a:solidFill>
                <a:schemeClr val="accent1">
                  <a:satMod val="200000"/>
                  <a:tint val="3000"/>
                </a:schemeClr>
              </a:solidFill>
              <a:effectLst>
                <a:glow rad="101600">
                  <a:schemeClr val="accent6">
                    <a:lumMod val="75000"/>
                    <a:alpha val="60000"/>
                  </a:schemeClr>
                </a:glow>
                <a:innerShdw blurRad="101600" dist="76200" dir="5400000">
                  <a:schemeClr val="accent1">
                    <a:satMod val="190000"/>
                    <a:tint val="100000"/>
                    <a:alpha val="74000"/>
                  </a:schemeClr>
                </a:innerShdw>
              </a:effectLst>
              <a:uLnTx/>
              <a:uFillTx/>
              <a:latin typeface="Verdana" pitchFamily="34" charset="0"/>
              <a:ea typeface="+mj-ea"/>
              <a:cs typeface="+mj-cs"/>
            </a:rPr>
            <a:t>ACCOUNTABILITY REPORT CAR (MARC-1)</a:t>
          </a:r>
          <a:endParaRPr lang="en-US" sz="3200" b="1" cap="none" spc="0">
            <a:ln w="900" cmpd="sng">
              <a:solidFill>
                <a:schemeClr val="accent1">
                  <a:satMod val="190000"/>
                  <a:alpha val="55000"/>
                </a:schemeClr>
              </a:solidFill>
              <a:prstDash val="solid"/>
            </a:ln>
            <a:solidFill>
              <a:schemeClr val="accent1">
                <a:satMod val="200000"/>
                <a:tint val="3000"/>
              </a:schemeClr>
            </a:solidFill>
            <a:effectLst>
              <a:glow rad="101600">
                <a:schemeClr val="accent6">
                  <a:lumMod val="75000"/>
                  <a:alpha val="60000"/>
                </a:schemeClr>
              </a:glow>
              <a:innerShdw blurRad="101600" dist="76200" dir="5400000">
                <a:schemeClr val="accent1">
                  <a:satMod val="190000"/>
                  <a:tint val="100000"/>
                  <a:alpha val="74000"/>
                </a:schemeClr>
              </a:innerShdw>
            </a:effectLst>
          </a:endParaRPr>
        </a:p>
      </xdr:txBody>
    </xdr:sp>
    <xdr:clientData/>
  </xdr:oneCellAnchor>
  <xdr:twoCellAnchor editAs="oneCell">
    <xdr:from>
      <xdr:col>4</xdr:col>
      <xdr:colOff>457200</xdr:colOff>
      <xdr:row>0</xdr:row>
      <xdr:rowOff>0</xdr:rowOff>
    </xdr:from>
    <xdr:to>
      <xdr:col>4</xdr:col>
      <xdr:colOff>609600</xdr:colOff>
      <xdr:row>0</xdr:row>
      <xdr:rowOff>933450</xdr:rowOff>
    </xdr:to>
    <xdr:sp macro="" textlink="">
      <xdr:nvSpPr>
        <xdr:cNvPr id="5" name="Rectangle 4">
          <a:extLst>
            <a:ext uri="{FF2B5EF4-FFF2-40B4-BE49-F238E27FC236}">
              <a16:creationId xmlns:a16="http://schemas.microsoft.com/office/drawing/2014/main" id="{00000000-0008-0000-0100-000005000000}"/>
            </a:ext>
          </a:extLst>
        </xdr:cNvPr>
        <xdr:cNvSpPr>
          <a:spLocks noChangeArrowheads="1"/>
        </xdr:cNvSpPr>
      </xdr:nvSpPr>
      <xdr:spPr bwMode="auto">
        <a:xfrm>
          <a:off x="11287125" y="0"/>
          <a:ext cx="152400" cy="933450"/>
        </a:xfrm>
        <a:prstGeom prst="rect">
          <a:avLst/>
        </a:prstGeom>
        <a:noFill/>
        <a:ln w="9525">
          <a:noFill/>
          <a:miter lim="800000"/>
          <a:headEnd/>
          <a:tailEnd/>
        </a:ln>
      </xdr:spPr>
    </xdr:sp>
    <xdr:clientData/>
  </xdr:twoCellAnchor>
  <xdr:twoCellAnchor editAs="oneCell">
    <xdr:from>
      <xdr:col>0</xdr:col>
      <xdr:colOff>257175</xdr:colOff>
      <xdr:row>0</xdr:row>
      <xdr:rowOff>147460</xdr:rowOff>
    </xdr:from>
    <xdr:to>
      <xdr:col>0</xdr:col>
      <xdr:colOff>1889125</xdr:colOff>
      <xdr:row>2</xdr:row>
      <xdr:rowOff>273051</xdr:rowOff>
    </xdr:to>
    <xdr:pic>
      <xdr:nvPicPr>
        <xdr:cNvPr id="6" name="Picture 5" descr="images.jp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rcRect/>
        <a:stretch>
          <a:fillRect/>
        </a:stretch>
      </xdr:blipFill>
      <xdr:spPr bwMode="auto">
        <a:xfrm>
          <a:off x="257175" y="147460"/>
          <a:ext cx="1631950" cy="172896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457200</xdr:colOff>
      <xdr:row>0</xdr:row>
      <xdr:rowOff>0</xdr:rowOff>
    </xdr:from>
    <xdr:to>
      <xdr:col>4</xdr:col>
      <xdr:colOff>609600</xdr:colOff>
      <xdr:row>0</xdr:row>
      <xdr:rowOff>933450</xdr:rowOff>
    </xdr:to>
    <xdr:sp macro="" textlink="">
      <xdr:nvSpPr>
        <xdr:cNvPr id="2" name="Rectangle 4">
          <a:extLst>
            <a:ext uri="{FF2B5EF4-FFF2-40B4-BE49-F238E27FC236}">
              <a16:creationId xmlns:a16="http://schemas.microsoft.com/office/drawing/2014/main" id="{861BA524-ADC1-4074-8AE2-F13C84B6DBAE}"/>
            </a:ext>
          </a:extLst>
        </xdr:cNvPr>
        <xdr:cNvSpPr>
          <a:spLocks noChangeArrowheads="1"/>
        </xdr:cNvSpPr>
      </xdr:nvSpPr>
      <xdr:spPr bwMode="auto">
        <a:xfrm>
          <a:off x="10553700" y="0"/>
          <a:ext cx="152400" cy="933450"/>
        </a:xfrm>
        <a:prstGeom prst="rect">
          <a:avLst/>
        </a:prstGeom>
        <a:noFill/>
        <a:ln w="9525">
          <a:noFill/>
          <a:miter lim="800000"/>
          <a:headEnd/>
          <a:tailEnd/>
        </a:ln>
      </xdr:spPr>
    </xdr:sp>
    <xdr:clientData/>
  </xdr:twoCellAnchor>
  <xdr:twoCellAnchor editAs="oneCell">
    <xdr:from>
      <xdr:col>4</xdr:col>
      <xdr:colOff>457200</xdr:colOff>
      <xdr:row>0</xdr:row>
      <xdr:rowOff>0</xdr:rowOff>
    </xdr:from>
    <xdr:to>
      <xdr:col>4</xdr:col>
      <xdr:colOff>609600</xdr:colOff>
      <xdr:row>0</xdr:row>
      <xdr:rowOff>933450</xdr:rowOff>
    </xdr:to>
    <xdr:sp macro="" textlink="">
      <xdr:nvSpPr>
        <xdr:cNvPr id="3" name="Rectangle 7">
          <a:extLst>
            <a:ext uri="{FF2B5EF4-FFF2-40B4-BE49-F238E27FC236}">
              <a16:creationId xmlns:a16="http://schemas.microsoft.com/office/drawing/2014/main" id="{85B2D266-4754-4B44-846F-C4A7086DAB5C}"/>
            </a:ext>
          </a:extLst>
        </xdr:cNvPr>
        <xdr:cNvSpPr>
          <a:spLocks noChangeArrowheads="1"/>
        </xdr:cNvSpPr>
      </xdr:nvSpPr>
      <xdr:spPr bwMode="auto">
        <a:xfrm>
          <a:off x="10553700" y="0"/>
          <a:ext cx="152400" cy="933450"/>
        </a:xfrm>
        <a:prstGeom prst="rect">
          <a:avLst/>
        </a:prstGeom>
        <a:noFill/>
        <a:ln w="9525">
          <a:noFill/>
          <a:miter lim="800000"/>
          <a:headEnd/>
          <a:tailEnd/>
        </a:ln>
      </xdr:spPr>
    </xdr:sp>
    <xdr:clientData/>
  </xdr:twoCellAnchor>
  <xdr:oneCellAnchor>
    <xdr:from>
      <xdr:col>1</xdr:col>
      <xdr:colOff>144530</xdr:colOff>
      <xdr:row>0</xdr:row>
      <xdr:rowOff>291448</xdr:rowOff>
    </xdr:from>
    <xdr:ext cx="16806741" cy="615105"/>
    <xdr:sp macro="" textlink="">
      <xdr:nvSpPr>
        <xdr:cNvPr id="4" name="Rectangle 3">
          <a:extLst>
            <a:ext uri="{FF2B5EF4-FFF2-40B4-BE49-F238E27FC236}">
              <a16:creationId xmlns:a16="http://schemas.microsoft.com/office/drawing/2014/main" id="{093C2185-F58F-4CAD-BBF0-A0AAA54AEE0C}"/>
            </a:ext>
          </a:extLst>
        </xdr:cNvPr>
        <xdr:cNvSpPr/>
      </xdr:nvSpPr>
      <xdr:spPr>
        <a:xfrm>
          <a:off x="2268605" y="291448"/>
          <a:ext cx="16806741" cy="615105"/>
        </a:xfrm>
        <a:prstGeom prst="rect">
          <a:avLst/>
        </a:prstGeom>
        <a:noFill/>
      </xdr:spPr>
      <xdr:txBody>
        <a:bodyPr wrap="square" lIns="91440" tIns="45720" rIns="91440" bIns="45720">
          <a:noAutofit/>
        </a:bodyPr>
        <a:lstStyle/>
        <a:p>
          <a:pPr algn="ctr"/>
          <a:r>
            <a:rPr lang="en-US" sz="3200" b="1" cap="none" spc="0">
              <a:ln w="900" cmpd="sng">
                <a:solidFill>
                  <a:schemeClr val="accent1">
                    <a:satMod val="190000"/>
                    <a:alpha val="55000"/>
                  </a:schemeClr>
                </a:solidFill>
                <a:prstDash val="solid"/>
              </a:ln>
              <a:solidFill>
                <a:schemeClr val="accent1">
                  <a:satMod val="200000"/>
                  <a:tint val="3000"/>
                </a:schemeClr>
              </a:solidFill>
              <a:effectLst>
                <a:glow rad="101600">
                  <a:schemeClr val="accent6">
                    <a:lumMod val="75000"/>
                    <a:alpha val="60000"/>
                  </a:schemeClr>
                </a:glow>
                <a:innerShdw blurRad="101600" dist="76200" dir="5400000">
                  <a:schemeClr val="accent1">
                    <a:satMod val="190000"/>
                    <a:tint val="100000"/>
                    <a:alpha val="74000"/>
                  </a:schemeClr>
                </a:innerShdw>
              </a:effectLst>
              <a:latin typeface="Verdana" pitchFamily="34" charset="0"/>
              <a:ea typeface="+mj-ea"/>
              <a:cs typeface="+mj-cs"/>
            </a:rPr>
            <a:t>MFO </a:t>
          </a:r>
          <a:r>
            <a:rPr kumimoji="0" lang="en-US" sz="3200" b="1" i="0" u="none" strike="noStrike" kern="1200" cap="none" spc="0" normalizeH="0" baseline="0">
              <a:ln w="900" cmpd="sng">
                <a:solidFill>
                  <a:schemeClr val="accent1">
                    <a:satMod val="190000"/>
                    <a:alpha val="55000"/>
                  </a:schemeClr>
                </a:solidFill>
                <a:prstDash val="solid"/>
              </a:ln>
              <a:solidFill>
                <a:schemeClr val="accent1">
                  <a:satMod val="200000"/>
                  <a:tint val="3000"/>
                </a:schemeClr>
              </a:solidFill>
              <a:effectLst>
                <a:glow rad="101600">
                  <a:schemeClr val="accent6">
                    <a:lumMod val="75000"/>
                    <a:alpha val="60000"/>
                  </a:schemeClr>
                </a:glow>
                <a:innerShdw blurRad="101600" dist="76200" dir="5400000">
                  <a:schemeClr val="accent1">
                    <a:satMod val="190000"/>
                    <a:tint val="100000"/>
                    <a:alpha val="74000"/>
                  </a:schemeClr>
                </a:innerShdw>
              </a:effectLst>
              <a:uLnTx/>
              <a:uFillTx/>
              <a:latin typeface="Verdana" pitchFamily="34" charset="0"/>
              <a:ea typeface="+mj-ea"/>
              <a:cs typeface="+mj-cs"/>
            </a:rPr>
            <a:t>ACCOUNTABILITY REPORT CAR (MARC-1)</a:t>
          </a:r>
          <a:endParaRPr lang="en-US" sz="3200" b="1" cap="none" spc="0">
            <a:ln w="900" cmpd="sng">
              <a:solidFill>
                <a:schemeClr val="accent1">
                  <a:satMod val="190000"/>
                  <a:alpha val="55000"/>
                </a:schemeClr>
              </a:solidFill>
              <a:prstDash val="solid"/>
            </a:ln>
            <a:solidFill>
              <a:schemeClr val="accent1">
                <a:satMod val="200000"/>
                <a:tint val="3000"/>
              </a:schemeClr>
            </a:solidFill>
            <a:effectLst>
              <a:glow rad="101600">
                <a:schemeClr val="accent6">
                  <a:lumMod val="75000"/>
                  <a:alpha val="60000"/>
                </a:schemeClr>
              </a:glow>
              <a:innerShdw blurRad="101600" dist="76200" dir="5400000">
                <a:schemeClr val="accent1">
                  <a:satMod val="190000"/>
                  <a:tint val="100000"/>
                  <a:alpha val="74000"/>
                </a:schemeClr>
              </a:innerShdw>
            </a:effectLst>
          </a:endParaRPr>
        </a:p>
      </xdr:txBody>
    </xdr:sp>
    <xdr:clientData/>
  </xdr:oneCellAnchor>
  <xdr:twoCellAnchor editAs="oneCell">
    <xdr:from>
      <xdr:col>4</xdr:col>
      <xdr:colOff>457200</xdr:colOff>
      <xdr:row>0</xdr:row>
      <xdr:rowOff>0</xdr:rowOff>
    </xdr:from>
    <xdr:to>
      <xdr:col>4</xdr:col>
      <xdr:colOff>609600</xdr:colOff>
      <xdr:row>0</xdr:row>
      <xdr:rowOff>933450</xdr:rowOff>
    </xdr:to>
    <xdr:sp macro="" textlink="">
      <xdr:nvSpPr>
        <xdr:cNvPr id="5" name="Rectangle 4">
          <a:extLst>
            <a:ext uri="{FF2B5EF4-FFF2-40B4-BE49-F238E27FC236}">
              <a16:creationId xmlns:a16="http://schemas.microsoft.com/office/drawing/2014/main" id="{DC4BC417-4C3D-44FC-8B9D-CD44FD71254E}"/>
            </a:ext>
          </a:extLst>
        </xdr:cNvPr>
        <xdr:cNvSpPr>
          <a:spLocks noChangeArrowheads="1"/>
        </xdr:cNvSpPr>
      </xdr:nvSpPr>
      <xdr:spPr bwMode="auto">
        <a:xfrm>
          <a:off x="10553700" y="0"/>
          <a:ext cx="152400" cy="933450"/>
        </a:xfrm>
        <a:prstGeom prst="rect">
          <a:avLst/>
        </a:prstGeom>
        <a:noFill/>
        <a:ln w="9525">
          <a:noFill/>
          <a:miter lim="800000"/>
          <a:headEnd/>
          <a:tailEnd/>
        </a:ln>
      </xdr:spPr>
    </xdr:sp>
    <xdr:clientData/>
  </xdr:twoCellAnchor>
  <xdr:twoCellAnchor editAs="oneCell">
    <xdr:from>
      <xdr:col>0</xdr:col>
      <xdr:colOff>257175</xdr:colOff>
      <xdr:row>0</xdr:row>
      <xdr:rowOff>147460</xdr:rowOff>
    </xdr:from>
    <xdr:to>
      <xdr:col>0</xdr:col>
      <xdr:colOff>1889125</xdr:colOff>
      <xdr:row>2</xdr:row>
      <xdr:rowOff>273051</xdr:rowOff>
    </xdr:to>
    <xdr:pic>
      <xdr:nvPicPr>
        <xdr:cNvPr id="6" name="Picture 5" descr="images.jpg">
          <a:extLst>
            <a:ext uri="{FF2B5EF4-FFF2-40B4-BE49-F238E27FC236}">
              <a16:creationId xmlns:a16="http://schemas.microsoft.com/office/drawing/2014/main" id="{34368B72-6F8A-4274-874C-49A6000E59F5}"/>
            </a:ext>
          </a:extLst>
        </xdr:cNvPr>
        <xdr:cNvPicPr>
          <a:picLocks noChangeAspect="1"/>
        </xdr:cNvPicPr>
      </xdr:nvPicPr>
      <xdr:blipFill>
        <a:blip xmlns:r="http://schemas.openxmlformats.org/officeDocument/2006/relationships" r:embed="rId1"/>
        <a:srcRect/>
        <a:stretch>
          <a:fillRect/>
        </a:stretch>
      </xdr:blipFill>
      <xdr:spPr bwMode="auto">
        <a:xfrm>
          <a:off x="257175" y="147460"/>
          <a:ext cx="1631950" cy="172579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457200</xdr:colOff>
      <xdr:row>0</xdr:row>
      <xdr:rowOff>0</xdr:rowOff>
    </xdr:from>
    <xdr:to>
      <xdr:col>4</xdr:col>
      <xdr:colOff>609600</xdr:colOff>
      <xdr:row>0</xdr:row>
      <xdr:rowOff>933450</xdr:rowOff>
    </xdr:to>
    <xdr:sp macro="" textlink="">
      <xdr:nvSpPr>
        <xdr:cNvPr id="2" name="Rectangle 4">
          <a:extLst>
            <a:ext uri="{FF2B5EF4-FFF2-40B4-BE49-F238E27FC236}">
              <a16:creationId xmlns:a16="http://schemas.microsoft.com/office/drawing/2014/main" id="{00000000-0008-0000-0200-000002000000}"/>
            </a:ext>
          </a:extLst>
        </xdr:cNvPr>
        <xdr:cNvSpPr>
          <a:spLocks noChangeArrowheads="1"/>
        </xdr:cNvSpPr>
      </xdr:nvSpPr>
      <xdr:spPr bwMode="auto">
        <a:xfrm>
          <a:off x="10553700" y="0"/>
          <a:ext cx="152400" cy="933450"/>
        </a:xfrm>
        <a:prstGeom prst="rect">
          <a:avLst/>
        </a:prstGeom>
        <a:noFill/>
        <a:ln w="9525">
          <a:noFill/>
          <a:miter lim="800000"/>
          <a:headEnd/>
          <a:tailEnd/>
        </a:ln>
      </xdr:spPr>
    </xdr:sp>
    <xdr:clientData/>
  </xdr:twoCellAnchor>
  <xdr:twoCellAnchor editAs="oneCell">
    <xdr:from>
      <xdr:col>4</xdr:col>
      <xdr:colOff>457200</xdr:colOff>
      <xdr:row>0</xdr:row>
      <xdr:rowOff>0</xdr:rowOff>
    </xdr:from>
    <xdr:to>
      <xdr:col>4</xdr:col>
      <xdr:colOff>609600</xdr:colOff>
      <xdr:row>0</xdr:row>
      <xdr:rowOff>933450</xdr:rowOff>
    </xdr:to>
    <xdr:sp macro=""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10553700" y="0"/>
          <a:ext cx="152400" cy="933450"/>
        </a:xfrm>
        <a:prstGeom prst="rect">
          <a:avLst/>
        </a:prstGeom>
        <a:noFill/>
        <a:ln w="9525">
          <a:noFill/>
          <a:miter lim="800000"/>
          <a:headEnd/>
          <a:tailEnd/>
        </a:ln>
      </xdr:spPr>
    </xdr:sp>
    <xdr:clientData/>
  </xdr:twoCellAnchor>
  <xdr:oneCellAnchor>
    <xdr:from>
      <xdr:col>1</xdr:col>
      <xdr:colOff>144530</xdr:colOff>
      <xdr:row>0</xdr:row>
      <xdr:rowOff>291448</xdr:rowOff>
    </xdr:from>
    <xdr:ext cx="16806741" cy="615105"/>
    <xdr:sp macro="" textlink="">
      <xdr:nvSpPr>
        <xdr:cNvPr id="4" name="Rectangle 3">
          <a:extLst>
            <a:ext uri="{FF2B5EF4-FFF2-40B4-BE49-F238E27FC236}">
              <a16:creationId xmlns:a16="http://schemas.microsoft.com/office/drawing/2014/main" id="{00000000-0008-0000-0200-000004000000}"/>
            </a:ext>
          </a:extLst>
        </xdr:cNvPr>
        <xdr:cNvSpPr/>
      </xdr:nvSpPr>
      <xdr:spPr>
        <a:xfrm>
          <a:off x="2268605" y="291448"/>
          <a:ext cx="16806741" cy="615105"/>
        </a:xfrm>
        <a:prstGeom prst="rect">
          <a:avLst/>
        </a:prstGeom>
        <a:noFill/>
      </xdr:spPr>
      <xdr:txBody>
        <a:bodyPr wrap="square" lIns="91440" tIns="45720" rIns="91440" bIns="45720">
          <a:noAutofit/>
        </a:bodyPr>
        <a:lstStyle/>
        <a:p>
          <a:pPr algn="ctr"/>
          <a:r>
            <a:rPr lang="en-US" sz="3200" b="1" cap="none" spc="0">
              <a:ln w="900" cmpd="sng">
                <a:solidFill>
                  <a:schemeClr val="accent1">
                    <a:satMod val="190000"/>
                    <a:alpha val="55000"/>
                  </a:schemeClr>
                </a:solidFill>
                <a:prstDash val="solid"/>
              </a:ln>
              <a:solidFill>
                <a:schemeClr val="accent1">
                  <a:satMod val="200000"/>
                  <a:tint val="3000"/>
                </a:schemeClr>
              </a:solidFill>
              <a:effectLst>
                <a:glow rad="101600">
                  <a:schemeClr val="accent6">
                    <a:lumMod val="75000"/>
                    <a:alpha val="60000"/>
                  </a:schemeClr>
                </a:glow>
                <a:innerShdw blurRad="101600" dist="76200" dir="5400000">
                  <a:schemeClr val="accent1">
                    <a:satMod val="190000"/>
                    <a:tint val="100000"/>
                    <a:alpha val="74000"/>
                  </a:schemeClr>
                </a:innerShdw>
              </a:effectLst>
              <a:latin typeface="Verdana" pitchFamily="34" charset="0"/>
              <a:ea typeface="+mj-ea"/>
              <a:cs typeface="+mj-cs"/>
            </a:rPr>
            <a:t>MFO </a:t>
          </a:r>
          <a:r>
            <a:rPr kumimoji="0" lang="en-US" sz="3200" b="1" i="0" u="none" strike="noStrike" kern="1200" cap="none" spc="0" normalizeH="0" baseline="0">
              <a:ln w="900" cmpd="sng">
                <a:solidFill>
                  <a:schemeClr val="accent1">
                    <a:satMod val="190000"/>
                    <a:alpha val="55000"/>
                  </a:schemeClr>
                </a:solidFill>
                <a:prstDash val="solid"/>
              </a:ln>
              <a:solidFill>
                <a:schemeClr val="accent1">
                  <a:satMod val="200000"/>
                  <a:tint val="3000"/>
                </a:schemeClr>
              </a:solidFill>
              <a:effectLst>
                <a:glow rad="101600">
                  <a:schemeClr val="accent6">
                    <a:lumMod val="75000"/>
                    <a:alpha val="60000"/>
                  </a:schemeClr>
                </a:glow>
                <a:innerShdw blurRad="101600" dist="76200" dir="5400000">
                  <a:schemeClr val="accent1">
                    <a:satMod val="190000"/>
                    <a:tint val="100000"/>
                    <a:alpha val="74000"/>
                  </a:schemeClr>
                </a:innerShdw>
              </a:effectLst>
              <a:uLnTx/>
              <a:uFillTx/>
              <a:latin typeface="Verdana" pitchFamily="34" charset="0"/>
              <a:ea typeface="+mj-ea"/>
              <a:cs typeface="+mj-cs"/>
            </a:rPr>
            <a:t>ACCOUNTABILITY REPORT CAR (MARC-1)</a:t>
          </a:r>
          <a:endParaRPr lang="en-US" sz="3200" b="1" cap="none" spc="0">
            <a:ln w="900" cmpd="sng">
              <a:solidFill>
                <a:schemeClr val="accent1">
                  <a:satMod val="190000"/>
                  <a:alpha val="55000"/>
                </a:schemeClr>
              </a:solidFill>
              <a:prstDash val="solid"/>
            </a:ln>
            <a:solidFill>
              <a:schemeClr val="accent1">
                <a:satMod val="200000"/>
                <a:tint val="3000"/>
              </a:schemeClr>
            </a:solidFill>
            <a:effectLst>
              <a:glow rad="101600">
                <a:schemeClr val="accent6">
                  <a:lumMod val="75000"/>
                  <a:alpha val="60000"/>
                </a:schemeClr>
              </a:glow>
              <a:innerShdw blurRad="101600" dist="76200" dir="5400000">
                <a:schemeClr val="accent1">
                  <a:satMod val="190000"/>
                  <a:tint val="100000"/>
                  <a:alpha val="74000"/>
                </a:schemeClr>
              </a:innerShdw>
            </a:effectLst>
          </a:endParaRPr>
        </a:p>
      </xdr:txBody>
    </xdr:sp>
    <xdr:clientData/>
  </xdr:oneCellAnchor>
  <xdr:twoCellAnchor editAs="oneCell">
    <xdr:from>
      <xdr:col>4</xdr:col>
      <xdr:colOff>457200</xdr:colOff>
      <xdr:row>0</xdr:row>
      <xdr:rowOff>0</xdr:rowOff>
    </xdr:from>
    <xdr:to>
      <xdr:col>4</xdr:col>
      <xdr:colOff>609600</xdr:colOff>
      <xdr:row>0</xdr:row>
      <xdr:rowOff>933450</xdr:rowOff>
    </xdr:to>
    <xdr:sp macro="" textlink="">
      <xdr:nvSpPr>
        <xdr:cNvPr id="5" name="Rectangle 4">
          <a:extLst>
            <a:ext uri="{FF2B5EF4-FFF2-40B4-BE49-F238E27FC236}">
              <a16:creationId xmlns:a16="http://schemas.microsoft.com/office/drawing/2014/main" id="{00000000-0008-0000-0200-000005000000}"/>
            </a:ext>
          </a:extLst>
        </xdr:cNvPr>
        <xdr:cNvSpPr>
          <a:spLocks noChangeArrowheads="1"/>
        </xdr:cNvSpPr>
      </xdr:nvSpPr>
      <xdr:spPr bwMode="auto">
        <a:xfrm>
          <a:off x="10553700" y="0"/>
          <a:ext cx="152400" cy="933450"/>
        </a:xfrm>
        <a:prstGeom prst="rect">
          <a:avLst/>
        </a:prstGeom>
        <a:noFill/>
        <a:ln w="9525">
          <a:noFill/>
          <a:miter lim="800000"/>
          <a:headEnd/>
          <a:tailEnd/>
        </a:ln>
      </xdr:spPr>
    </xdr:sp>
    <xdr:clientData/>
  </xdr:twoCellAnchor>
  <xdr:twoCellAnchor editAs="oneCell">
    <xdr:from>
      <xdr:col>0</xdr:col>
      <xdr:colOff>257175</xdr:colOff>
      <xdr:row>0</xdr:row>
      <xdr:rowOff>147460</xdr:rowOff>
    </xdr:from>
    <xdr:to>
      <xdr:col>0</xdr:col>
      <xdr:colOff>1889125</xdr:colOff>
      <xdr:row>2</xdr:row>
      <xdr:rowOff>273051</xdr:rowOff>
    </xdr:to>
    <xdr:pic>
      <xdr:nvPicPr>
        <xdr:cNvPr id="6" name="Picture 5" descr="images.jpg">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rcRect/>
        <a:stretch>
          <a:fillRect/>
        </a:stretch>
      </xdr:blipFill>
      <xdr:spPr bwMode="auto">
        <a:xfrm>
          <a:off x="257175" y="147460"/>
          <a:ext cx="1631950" cy="172579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view="pageBreakPreview" topLeftCell="A3" zoomScale="40" zoomScaleNormal="50" zoomScaleSheetLayoutView="40" workbookViewId="0">
      <selection activeCell="B6" sqref="B6:B12"/>
    </sheetView>
  </sheetViews>
  <sheetFormatPr defaultColWidth="9.1796875" defaultRowHeight="15" x14ac:dyDescent="0.3"/>
  <cols>
    <col min="1" max="1" width="31.81640625" style="1" customWidth="1"/>
    <col min="2" max="2" width="43.26953125" style="1" customWidth="1"/>
    <col min="3" max="3" width="29.54296875" style="1" customWidth="1"/>
    <col min="4" max="4" width="57.7265625" style="1" customWidth="1"/>
    <col min="5" max="5" width="39.453125" style="1" customWidth="1"/>
    <col min="6" max="6" width="40.54296875" style="1" customWidth="1"/>
    <col min="7" max="7" width="36.26953125" style="1" customWidth="1"/>
    <col min="8" max="8" width="21.1796875" style="1" customWidth="1"/>
    <col min="9" max="16384" width="9.1796875" style="1"/>
  </cols>
  <sheetData>
    <row r="1" spans="1:8" ht="96" customHeight="1" thickTop="1" thickBot="1" x14ac:dyDescent="0.35">
      <c r="A1" s="200" t="s">
        <v>0</v>
      </c>
      <c r="B1" s="203"/>
      <c r="C1" s="204"/>
      <c r="D1" s="204"/>
      <c r="E1" s="204"/>
      <c r="F1" s="204"/>
      <c r="G1" s="204"/>
      <c r="H1" s="205"/>
    </row>
    <row r="2" spans="1:8" ht="30" customHeight="1" thickBot="1" x14ac:dyDescent="0.4">
      <c r="A2" s="201"/>
      <c r="B2" s="206" t="s">
        <v>1</v>
      </c>
      <c r="C2" s="2" t="s">
        <v>2</v>
      </c>
      <c r="D2" s="209" t="s">
        <v>3</v>
      </c>
      <c r="E2" s="210"/>
      <c r="F2" s="210"/>
      <c r="G2" s="210"/>
      <c r="H2" s="211"/>
    </row>
    <row r="3" spans="1:8" ht="30" customHeight="1" thickTop="1" thickBot="1" x14ac:dyDescent="0.4">
      <c r="A3" s="202"/>
      <c r="B3" s="207"/>
      <c r="C3" s="3" t="s">
        <v>4</v>
      </c>
      <c r="D3" s="212" t="s">
        <v>5</v>
      </c>
      <c r="E3" s="213"/>
      <c r="F3" s="213"/>
      <c r="G3" s="213"/>
      <c r="H3" s="214"/>
    </row>
    <row r="4" spans="1:8" ht="73.5" customHeight="1" thickTop="1" thickBot="1" x14ac:dyDescent="0.35">
      <c r="A4" s="4" t="s">
        <v>6</v>
      </c>
      <c r="B4" s="208"/>
      <c r="C4" s="5" t="s">
        <v>7</v>
      </c>
      <c r="D4" s="6" t="s">
        <v>8</v>
      </c>
      <c r="E4" s="7" t="s">
        <v>9</v>
      </c>
      <c r="F4" s="7" t="s">
        <v>10</v>
      </c>
      <c r="G4" s="8" t="s">
        <v>11</v>
      </c>
      <c r="H4" s="9" t="s">
        <v>12</v>
      </c>
    </row>
    <row r="5" spans="1:8" ht="40" customHeight="1" thickTop="1" thickBot="1" x14ac:dyDescent="0.35">
      <c r="A5" s="215" t="s">
        <v>82</v>
      </c>
      <c r="B5" s="142" t="s">
        <v>13</v>
      </c>
      <c r="C5" s="143"/>
      <c r="D5" s="143"/>
      <c r="E5" s="143"/>
      <c r="F5" s="143"/>
      <c r="G5" s="143"/>
      <c r="H5" s="144"/>
    </row>
    <row r="6" spans="1:8" ht="40" customHeight="1" thickTop="1" thickBot="1" x14ac:dyDescent="0.35">
      <c r="A6" s="216"/>
      <c r="B6" s="147" t="s">
        <v>59</v>
      </c>
      <c r="C6" s="194">
        <v>87.894000000000005</v>
      </c>
      <c r="D6" s="149" t="s">
        <v>60</v>
      </c>
      <c r="E6" s="150"/>
      <c r="F6" s="150"/>
      <c r="G6" s="150"/>
      <c r="H6" s="151"/>
    </row>
    <row r="7" spans="1:8" ht="40" customHeight="1" thickBot="1" x14ac:dyDescent="0.55000000000000004">
      <c r="A7" s="216"/>
      <c r="B7" s="148"/>
      <c r="C7" s="195"/>
      <c r="D7" s="152" t="s">
        <v>15</v>
      </c>
      <c r="E7" s="59">
        <v>423</v>
      </c>
      <c r="F7" s="60">
        <v>545</v>
      </c>
      <c r="G7" s="59">
        <v>734</v>
      </c>
      <c r="H7" s="154">
        <f>G7/F7</f>
        <v>1.346788990825688</v>
      </c>
    </row>
    <row r="8" spans="1:8" ht="40" customHeight="1" thickBot="1" x14ac:dyDescent="0.35">
      <c r="A8" s="216"/>
      <c r="B8" s="148"/>
      <c r="C8" s="195"/>
      <c r="D8" s="153"/>
      <c r="E8" s="58" t="s">
        <v>16</v>
      </c>
      <c r="F8" s="58" t="s">
        <v>16</v>
      </c>
      <c r="G8" s="58" t="s">
        <v>16</v>
      </c>
      <c r="H8" s="155"/>
    </row>
    <row r="9" spans="1:8" ht="40" customHeight="1" thickBot="1" x14ac:dyDescent="0.55000000000000004">
      <c r="A9" s="216"/>
      <c r="B9" s="148"/>
      <c r="C9" s="195"/>
      <c r="D9" s="156" t="s">
        <v>61</v>
      </c>
      <c r="E9" s="61">
        <f>404/423</f>
        <v>0.95508274231678492</v>
      </c>
      <c r="F9" s="61">
        <v>0.54500000000000004</v>
      </c>
      <c r="G9" s="64">
        <v>0.64580000000000004</v>
      </c>
      <c r="H9" s="222">
        <f>G9/F9</f>
        <v>1.1849541284403668</v>
      </c>
    </row>
    <row r="10" spans="1:8" ht="56.25" customHeight="1" thickBot="1" x14ac:dyDescent="0.35">
      <c r="A10" s="216"/>
      <c r="B10" s="148"/>
      <c r="C10" s="195"/>
      <c r="D10" s="153"/>
      <c r="E10" s="58" t="s">
        <v>62</v>
      </c>
      <c r="F10" s="58" t="s">
        <v>16</v>
      </c>
      <c r="G10" s="58" t="s">
        <v>68</v>
      </c>
      <c r="H10" s="223"/>
    </row>
    <row r="11" spans="1:8" ht="45" customHeight="1" thickBot="1" x14ac:dyDescent="0.55000000000000004">
      <c r="A11" s="216"/>
      <c r="B11" s="148"/>
      <c r="C11" s="195"/>
      <c r="D11" s="152" t="s">
        <v>63</v>
      </c>
      <c r="E11" s="61">
        <f>57.29/34.95</f>
        <v>1.6391988555078683</v>
      </c>
      <c r="F11" s="61">
        <v>0.85499999999999998</v>
      </c>
      <c r="G11" s="61">
        <v>0.98719999999999997</v>
      </c>
      <c r="H11" s="223">
        <f t="shared" ref="H11" si="0">G11/F11</f>
        <v>1.1546198830409358</v>
      </c>
    </row>
    <row r="12" spans="1:8" ht="97.5" customHeight="1" thickBot="1" x14ac:dyDescent="0.35">
      <c r="A12" s="216"/>
      <c r="B12" s="148"/>
      <c r="C12" s="196"/>
      <c r="D12" s="156"/>
      <c r="E12" s="58" t="s">
        <v>64</v>
      </c>
      <c r="F12" s="58" t="s">
        <v>91</v>
      </c>
      <c r="G12" s="58" t="s">
        <v>69</v>
      </c>
      <c r="H12" s="223"/>
    </row>
    <row r="13" spans="1:8" ht="43.5" customHeight="1" x14ac:dyDescent="0.6">
      <c r="A13" s="216"/>
      <c r="B13" s="175" t="s">
        <v>14</v>
      </c>
      <c r="C13" s="197">
        <v>1.196</v>
      </c>
      <c r="D13" s="145" t="s">
        <v>15</v>
      </c>
      <c r="E13" s="44">
        <v>58</v>
      </c>
      <c r="F13" s="45">
        <v>49</v>
      </c>
      <c r="G13" s="46">
        <v>53</v>
      </c>
      <c r="H13" s="157">
        <f>G13/F13</f>
        <v>1.0816326530612246</v>
      </c>
    </row>
    <row r="14" spans="1:8" ht="34.5" customHeight="1" thickBot="1" x14ac:dyDescent="0.35">
      <c r="A14" s="216"/>
      <c r="B14" s="138"/>
      <c r="C14" s="198"/>
      <c r="D14" s="146"/>
      <c r="E14" s="47" t="s">
        <v>16</v>
      </c>
      <c r="F14" s="47" t="s">
        <v>16</v>
      </c>
      <c r="G14" s="47" t="s">
        <v>16</v>
      </c>
      <c r="H14" s="158"/>
    </row>
    <row r="15" spans="1:8" ht="54.75" customHeight="1" x14ac:dyDescent="0.5">
      <c r="A15" s="216"/>
      <c r="B15" s="138"/>
      <c r="C15" s="198"/>
      <c r="D15" s="167" t="s">
        <v>61</v>
      </c>
      <c r="E15" s="53"/>
      <c r="F15" s="49">
        <v>0.96499999999999997</v>
      </c>
      <c r="G15" s="53">
        <v>0.98109999999999997</v>
      </c>
      <c r="H15" s="157">
        <f>G15/F15</f>
        <v>1.0166839378238341</v>
      </c>
    </row>
    <row r="16" spans="1:8" ht="45.75" customHeight="1" thickBot="1" x14ac:dyDescent="0.35">
      <c r="A16" s="216"/>
      <c r="B16" s="138"/>
      <c r="C16" s="198"/>
      <c r="D16" s="169"/>
      <c r="E16" s="41"/>
      <c r="F16" s="47" t="s">
        <v>16</v>
      </c>
      <c r="G16" s="41" t="s">
        <v>70</v>
      </c>
      <c r="H16" s="158"/>
    </row>
    <row r="17" spans="1:8" ht="66.75" customHeight="1" x14ac:dyDescent="0.5">
      <c r="A17" s="216"/>
      <c r="B17" s="138"/>
      <c r="C17" s="198"/>
      <c r="D17" s="167" t="s">
        <v>65</v>
      </c>
      <c r="E17" s="53"/>
      <c r="F17" s="49">
        <v>0.86499999999999999</v>
      </c>
      <c r="G17" s="53">
        <v>0.99339999999999995</v>
      </c>
      <c r="H17" s="159">
        <f>G17/F17</f>
        <v>1.1484393063583815</v>
      </c>
    </row>
    <row r="18" spans="1:8" ht="71.25" customHeight="1" thickBot="1" x14ac:dyDescent="0.35">
      <c r="A18" s="216"/>
      <c r="B18" s="193"/>
      <c r="C18" s="199"/>
      <c r="D18" s="169"/>
      <c r="E18" s="41"/>
      <c r="F18" s="47" t="s">
        <v>83</v>
      </c>
      <c r="G18" s="41" t="s">
        <v>71</v>
      </c>
      <c r="H18" s="160"/>
    </row>
    <row r="19" spans="1:8" ht="47.25" customHeight="1" x14ac:dyDescent="0.5">
      <c r="A19" s="216"/>
      <c r="B19" s="187" t="s">
        <v>17</v>
      </c>
      <c r="C19" s="226">
        <v>8.2690000000000001</v>
      </c>
      <c r="D19" s="191" t="s">
        <v>18</v>
      </c>
      <c r="E19" s="59">
        <v>47</v>
      </c>
      <c r="F19" s="60">
        <v>53</v>
      </c>
      <c r="G19" s="59">
        <v>54</v>
      </c>
      <c r="H19" s="188">
        <f>G19/F19</f>
        <v>1.0188679245283019</v>
      </c>
    </row>
    <row r="20" spans="1:8" ht="44.25" customHeight="1" thickBot="1" x14ac:dyDescent="0.35">
      <c r="A20" s="216"/>
      <c r="B20" s="148"/>
      <c r="C20" s="227"/>
      <c r="D20" s="192"/>
      <c r="E20" s="58" t="s">
        <v>19</v>
      </c>
      <c r="F20" s="58" t="s">
        <v>19</v>
      </c>
      <c r="G20" s="58" t="s">
        <v>19</v>
      </c>
      <c r="H20" s="189"/>
    </row>
    <row r="21" spans="1:8" ht="42" customHeight="1" x14ac:dyDescent="0.5">
      <c r="A21" s="216"/>
      <c r="B21" s="148"/>
      <c r="C21" s="227"/>
      <c r="D21" s="152" t="s">
        <v>20</v>
      </c>
      <c r="E21" s="61">
        <f>47/47</f>
        <v>1</v>
      </c>
      <c r="F21" s="61">
        <v>0.99</v>
      </c>
      <c r="G21" s="61">
        <v>1</v>
      </c>
      <c r="H21" s="157">
        <f>G21/F21</f>
        <v>1.0101010101010102</v>
      </c>
    </row>
    <row r="22" spans="1:8" ht="61.5" customHeight="1" thickBot="1" x14ac:dyDescent="0.35">
      <c r="A22" s="216"/>
      <c r="B22" s="148"/>
      <c r="C22" s="227"/>
      <c r="D22" s="153"/>
      <c r="E22" s="58" t="s">
        <v>21</v>
      </c>
      <c r="F22" s="58" t="s">
        <v>84</v>
      </c>
      <c r="G22" s="62" t="s">
        <v>72</v>
      </c>
      <c r="H22" s="190"/>
    </row>
    <row r="23" spans="1:8" ht="49.5" customHeight="1" x14ac:dyDescent="0.5">
      <c r="A23" s="216"/>
      <c r="B23" s="148"/>
      <c r="C23" s="227"/>
      <c r="D23" s="152" t="s">
        <v>22</v>
      </c>
      <c r="E23" s="61">
        <f>8/47</f>
        <v>0.1702127659574468</v>
      </c>
      <c r="F23" s="61">
        <v>0.29499999999999998</v>
      </c>
      <c r="G23" s="61">
        <v>0.34210000000000002</v>
      </c>
      <c r="H23" s="159">
        <f>G23/F23</f>
        <v>1.1596610169491526</v>
      </c>
    </row>
    <row r="24" spans="1:8" ht="61.5" customHeight="1" thickBot="1" x14ac:dyDescent="0.35">
      <c r="A24" s="216"/>
      <c r="B24" s="148"/>
      <c r="C24" s="227"/>
      <c r="D24" s="156"/>
      <c r="E24" s="58" t="s">
        <v>66</v>
      </c>
      <c r="F24" s="58" t="s">
        <v>85</v>
      </c>
      <c r="G24" s="62" t="s">
        <v>73</v>
      </c>
      <c r="H24" s="178"/>
    </row>
    <row r="25" spans="1:8" ht="46.5" customHeight="1" x14ac:dyDescent="0.5">
      <c r="A25" s="216"/>
      <c r="B25" s="148"/>
      <c r="C25" s="227"/>
      <c r="D25" s="152" t="s">
        <v>23</v>
      </c>
      <c r="E25" s="61">
        <f>47/47</f>
        <v>1</v>
      </c>
      <c r="F25" s="61">
        <v>0.96</v>
      </c>
      <c r="G25" s="61">
        <f>47/47</f>
        <v>1</v>
      </c>
      <c r="H25" s="157">
        <f>G25/F25</f>
        <v>1.0416666666666667</v>
      </c>
    </row>
    <row r="26" spans="1:8" ht="54.75" customHeight="1" thickBot="1" x14ac:dyDescent="0.35">
      <c r="A26" s="216"/>
      <c r="B26" s="148"/>
      <c r="C26" s="228"/>
      <c r="D26" s="156"/>
      <c r="E26" s="58" t="s">
        <v>24</v>
      </c>
      <c r="F26" s="58" t="s">
        <v>86</v>
      </c>
      <c r="G26" s="62" t="s">
        <v>74</v>
      </c>
      <c r="H26" s="190"/>
    </row>
    <row r="27" spans="1:8" ht="51.75" customHeight="1" x14ac:dyDescent="0.5">
      <c r="A27" s="216"/>
      <c r="B27" s="175" t="s">
        <v>25</v>
      </c>
      <c r="C27" s="51">
        <v>4.0289999999999999</v>
      </c>
      <c r="D27" s="167" t="s">
        <v>26</v>
      </c>
      <c r="E27" s="48">
        <v>3173</v>
      </c>
      <c r="F27" s="48">
        <v>3145</v>
      </c>
      <c r="G27" s="48">
        <v>3154</v>
      </c>
      <c r="H27" s="176">
        <f>G27/F27</f>
        <v>1.0028616852146264</v>
      </c>
    </row>
    <row r="28" spans="1:8" ht="44.25" customHeight="1" thickBot="1" x14ac:dyDescent="0.35">
      <c r="A28" s="216"/>
      <c r="B28" s="138"/>
      <c r="C28" s="10"/>
      <c r="D28" s="169"/>
      <c r="E28" s="41" t="s">
        <v>27</v>
      </c>
      <c r="F28" s="41" t="s">
        <v>27</v>
      </c>
      <c r="G28" s="41" t="s">
        <v>27</v>
      </c>
      <c r="H28" s="177"/>
    </row>
    <row r="29" spans="1:8" ht="39.75" customHeight="1" x14ac:dyDescent="0.5">
      <c r="A29" s="216"/>
      <c r="B29" s="138"/>
      <c r="C29" s="10"/>
      <c r="D29" s="145" t="s">
        <v>28</v>
      </c>
      <c r="E29" s="42">
        <v>0.7903</v>
      </c>
      <c r="F29" s="50">
        <v>0.79</v>
      </c>
      <c r="G29" s="12">
        <v>0.90200000000000002</v>
      </c>
      <c r="H29" s="159">
        <f>G29/F29</f>
        <v>1.1417721518987343</v>
      </c>
    </row>
    <row r="30" spans="1:8" ht="48" customHeight="1" thickBot="1" x14ac:dyDescent="0.35">
      <c r="A30" s="216"/>
      <c r="B30" s="138"/>
      <c r="C30" s="10"/>
      <c r="D30" s="146"/>
      <c r="E30" s="41" t="s">
        <v>29</v>
      </c>
      <c r="F30" s="39" t="s">
        <v>89</v>
      </c>
      <c r="G30" s="41" t="s">
        <v>75</v>
      </c>
      <c r="H30" s="178"/>
    </row>
    <row r="31" spans="1:8" ht="39.75" customHeight="1" x14ac:dyDescent="0.5">
      <c r="A31" s="216"/>
      <c r="B31" s="138"/>
      <c r="C31" s="10"/>
      <c r="D31" s="167" t="s">
        <v>30</v>
      </c>
      <c r="E31" s="50">
        <v>0.87050000000000005</v>
      </c>
      <c r="F31" s="50">
        <v>0.875</v>
      </c>
      <c r="G31" s="50">
        <v>0.98</v>
      </c>
      <c r="H31" s="159">
        <f>G31/F31</f>
        <v>1.1199999999999999</v>
      </c>
    </row>
    <row r="32" spans="1:8" ht="54.75" customHeight="1" thickBot="1" x14ac:dyDescent="0.35">
      <c r="A32" s="216"/>
      <c r="B32" s="138"/>
      <c r="C32" s="10"/>
      <c r="D32" s="168"/>
      <c r="E32" s="41" t="s">
        <v>31</v>
      </c>
      <c r="F32" s="39" t="s">
        <v>90</v>
      </c>
      <c r="G32" s="41" t="s">
        <v>76</v>
      </c>
      <c r="H32" s="178"/>
    </row>
    <row r="33" spans="1:8" ht="39.75" customHeight="1" x14ac:dyDescent="0.5">
      <c r="A33" s="216"/>
      <c r="B33" s="138"/>
      <c r="C33" s="40"/>
      <c r="D33" s="167" t="s">
        <v>32</v>
      </c>
      <c r="E33" s="50">
        <v>0.77010000000000001</v>
      </c>
      <c r="F33" s="50">
        <v>0.76500000000000001</v>
      </c>
      <c r="G33" s="50">
        <v>0.76959999999999995</v>
      </c>
      <c r="H33" s="176">
        <f>G33/F33</f>
        <v>1.0060130718954248</v>
      </c>
    </row>
    <row r="34" spans="1:8" ht="53.25" customHeight="1" thickBot="1" x14ac:dyDescent="0.35">
      <c r="A34" s="216"/>
      <c r="B34" s="138"/>
      <c r="C34" s="10"/>
      <c r="D34" s="168"/>
      <c r="E34" s="41" t="s">
        <v>33</v>
      </c>
      <c r="F34" s="39" t="s">
        <v>86</v>
      </c>
      <c r="G34" s="41" t="s">
        <v>77</v>
      </c>
      <c r="H34" s="177"/>
    </row>
    <row r="35" spans="1:8" ht="38.25" customHeight="1" x14ac:dyDescent="0.5">
      <c r="A35" s="216"/>
      <c r="B35" s="138"/>
      <c r="C35" s="11"/>
      <c r="D35" s="167" t="s">
        <v>34</v>
      </c>
      <c r="E35" s="50">
        <v>0.77039999999999997</v>
      </c>
      <c r="F35" s="50">
        <v>0.76500000000000001</v>
      </c>
      <c r="G35" s="50">
        <v>0.77100000000000002</v>
      </c>
      <c r="H35" s="176">
        <f>G35/F35</f>
        <v>1.0078431372549019</v>
      </c>
    </row>
    <row r="36" spans="1:8" ht="64.5" customHeight="1" thickBot="1" x14ac:dyDescent="0.35">
      <c r="A36" s="216"/>
      <c r="B36" s="138"/>
      <c r="C36" s="11"/>
      <c r="D36" s="168"/>
      <c r="E36" s="41" t="s">
        <v>35</v>
      </c>
      <c r="F36" s="39" t="s">
        <v>87</v>
      </c>
      <c r="G36" s="41" t="s">
        <v>78</v>
      </c>
      <c r="H36" s="177"/>
    </row>
    <row r="37" spans="1:8" ht="55.5" customHeight="1" x14ac:dyDescent="0.5">
      <c r="A37" s="216"/>
      <c r="B37" s="138"/>
      <c r="C37" s="11"/>
      <c r="D37" s="167" t="s">
        <v>36</v>
      </c>
      <c r="E37" s="50">
        <v>0.85029999999999994</v>
      </c>
      <c r="F37" s="50">
        <v>0.85499999999999998</v>
      </c>
      <c r="G37" s="50">
        <v>0.87419999999999998</v>
      </c>
      <c r="H37" s="176">
        <f>G37/F37</f>
        <v>1.0224561403508772</v>
      </c>
    </row>
    <row r="38" spans="1:8" ht="59.25" customHeight="1" thickBot="1" x14ac:dyDescent="0.35">
      <c r="A38" s="216"/>
      <c r="B38" s="138"/>
      <c r="C38" s="11"/>
      <c r="D38" s="168"/>
      <c r="E38" s="47" t="s">
        <v>37</v>
      </c>
      <c r="F38" s="47" t="s">
        <v>88</v>
      </c>
      <c r="G38" s="47" t="s">
        <v>79</v>
      </c>
      <c r="H38" s="179"/>
    </row>
    <row r="39" spans="1:8" ht="42" customHeight="1" thickTop="1" thickBot="1" x14ac:dyDescent="0.35">
      <c r="A39" s="216"/>
      <c r="B39" s="180" t="s">
        <v>38</v>
      </c>
      <c r="C39" s="181"/>
      <c r="D39" s="181"/>
      <c r="E39" s="181"/>
      <c r="F39" s="181"/>
      <c r="G39" s="181"/>
      <c r="H39" s="182"/>
    </row>
    <row r="40" spans="1:8" ht="54.75" customHeight="1" thickTop="1" x14ac:dyDescent="0.5">
      <c r="A40" s="216"/>
      <c r="B40" s="183" t="s">
        <v>39</v>
      </c>
      <c r="C40" s="219">
        <v>7.6710000000000003</v>
      </c>
      <c r="D40" s="184" t="s">
        <v>67</v>
      </c>
      <c r="E40" s="52">
        <v>1</v>
      </c>
      <c r="F40" s="52">
        <v>1</v>
      </c>
      <c r="G40" s="52">
        <v>1</v>
      </c>
      <c r="H40" s="186">
        <f>G40/F40</f>
        <v>1</v>
      </c>
    </row>
    <row r="41" spans="1:8" ht="52.5" customHeight="1" thickBot="1" x14ac:dyDescent="0.35">
      <c r="A41" s="216"/>
      <c r="B41" s="183"/>
      <c r="C41" s="220"/>
      <c r="D41" s="185"/>
      <c r="E41" s="68" t="s">
        <v>40</v>
      </c>
      <c r="F41" s="68" t="s">
        <v>40</v>
      </c>
      <c r="G41" s="68" t="s">
        <v>40</v>
      </c>
      <c r="H41" s="172"/>
    </row>
    <row r="42" spans="1:8" ht="37.5" customHeight="1" x14ac:dyDescent="0.5">
      <c r="A42" s="216"/>
      <c r="B42" s="183"/>
      <c r="C42" s="220"/>
      <c r="D42" s="224" t="s">
        <v>41</v>
      </c>
      <c r="E42" s="43">
        <f>101/293</f>
        <v>0.34470989761092152</v>
      </c>
      <c r="F42" s="43">
        <v>0.37540000000000001</v>
      </c>
      <c r="G42" s="43">
        <v>0.50529999999999997</v>
      </c>
      <c r="H42" s="159">
        <f>G42/F42</f>
        <v>1.3460309003729354</v>
      </c>
    </row>
    <row r="43" spans="1:8" ht="65.25" customHeight="1" thickBot="1" x14ac:dyDescent="0.35">
      <c r="A43" s="216"/>
      <c r="B43" s="183"/>
      <c r="C43" s="221"/>
      <c r="D43" s="225"/>
      <c r="E43" s="67" t="s">
        <v>42</v>
      </c>
      <c r="F43" s="67" t="s">
        <v>81</v>
      </c>
      <c r="G43" s="67" t="s">
        <v>80</v>
      </c>
      <c r="H43" s="178"/>
    </row>
    <row r="44" spans="1:8" ht="51" customHeight="1" thickBot="1" x14ac:dyDescent="0.35">
      <c r="A44" s="216"/>
      <c r="B44" s="175" t="s">
        <v>43</v>
      </c>
      <c r="C44" s="218">
        <v>42.064999999999998</v>
      </c>
      <c r="D44" s="161" t="s">
        <v>44</v>
      </c>
      <c r="E44" s="162"/>
      <c r="F44" s="162"/>
      <c r="G44" s="162"/>
      <c r="H44" s="163"/>
    </row>
    <row r="45" spans="1:8" ht="46.5" customHeight="1" thickBot="1" x14ac:dyDescent="0.55000000000000004">
      <c r="A45" s="216"/>
      <c r="B45" s="138"/>
      <c r="C45" s="136"/>
      <c r="D45" s="167" t="s">
        <v>92</v>
      </c>
      <c r="E45" s="50">
        <v>0.97489999999999999</v>
      </c>
      <c r="F45" s="55">
        <v>1</v>
      </c>
      <c r="G45" s="50">
        <f>G46/G47</f>
        <v>0.97103655732716831</v>
      </c>
      <c r="H45" s="171">
        <f>G45/F45</f>
        <v>0.97103655732716831</v>
      </c>
    </row>
    <row r="46" spans="1:8" ht="33.75" customHeight="1" thickBot="1" x14ac:dyDescent="0.35">
      <c r="A46" s="216"/>
      <c r="B46" s="138"/>
      <c r="C46" s="136"/>
      <c r="D46" s="168"/>
      <c r="E46" s="54">
        <v>225710647</v>
      </c>
      <c r="F46" s="54"/>
      <c r="G46" s="54">
        <v>235191598</v>
      </c>
      <c r="H46" s="172"/>
    </row>
    <row r="47" spans="1:8" ht="33.75" customHeight="1" thickBot="1" x14ac:dyDescent="0.35">
      <c r="A47" s="216"/>
      <c r="B47" s="138"/>
      <c r="C47" s="136"/>
      <c r="D47" s="169"/>
      <c r="E47" s="54">
        <v>231528895</v>
      </c>
      <c r="F47" s="54"/>
      <c r="G47" s="54">
        <v>242206739</v>
      </c>
      <c r="H47" s="173"/>
    </row>
    <row r="48" spans="1:8" ht="54.75" customHeight="1" thickBot="1" x14ac:dyDescent="0.55000000000000004">
      <c r="A48" s="216"/>
      <c r="B48" s="138"/>
      <c r="C48" s="136"/>
      <c r="D48" s="146" t="s">
        <v>45</v>
      </c>
      <c r="E48" s="56">
        <v>0.55500000000000005</v>
      </c>
      <c r="F48" s="57">
        <v>1</v>
      </c>
      <c r="G48" s="50">
        <f>G49/G50</f>
        <v>0.85601928276950556</v>
      </c>
      <c r="H48" s="171">
        <f>G48/F48</f>
        <v>0.85601928276950556</v>
      </c>
    </row>
    <row r="49" spans="1:8" ht="33.75" customHeight="1" thickBot="1" x14ac:dyDescent="0.35">
      <c r="A49" s="216"/>
      <c r="B49" s="138"/>
      <c r="C49" s="136"/>
      <c r="D49" s="146"/>
      <c r="E49" s="54">
        <v>39945376</v>
      </c>
      <c r="F49" s="54"/>
      <c r="G49" s="54">
        <v>66964477</v>
      </c>
      <c r="H49" s="172"/>
    </row>
    <row r="50" spans="1:8" ht="33.75" customHeight="1" thickBot="1" x14ac:dyDescent="0.35">
      <c r="A50" s="217"/>
      <c r="B50" s="139"/>
      <c r="C50" s="137"/>
      <c r="D50" s="170"/>
      <c r="E50" s="63">
        <v>71973916</v>
      </c>
      <c r="F50" s="63"/>
      <c r="G50" s="63">
        <v>78227767</v>
      </c>
      <c r="H50" s="174"/>
    </row>
    <row r="51" spans="1:8" ht="35.25" customHeight="1" thickTop="1" thickBot="1" x14ac:dyDescent="0.35">
      <c r="A51" s="140" t="s">
        <v>82</v>
      </c>
      <c r="B51" s="138" t="s">
        <v>43</v>
      </c>
      <c r="C51" s="135">
        <v>42.064999999999998</v>
      </c>
      <c r="D51" s="164" t="s">
        <v>46</v>
      </c>
      <c r="E51" s="165"/>
      <c r="F51" s="165"/>
      <c r="G51" s="165"/>
      <c r="H51" s="166"/>
    </row>
    <row r="52" spans="1:8" ht="81.75" customHeight="1" thickBot="1" x14ac:dyDescent="0.35">
      <c r="A52" s="140"/>
      <c r="B52" s="138"/>
      <c r="C52" s="136"/>
      <c r="D52" s="65" t="s">
        <v>47</v>
      </c>
      <c r="E52" s="13">
        <v>1</v>
      </c>
      <c r="F52" s="13">
        <v>1</v>
      </c>
      <c r="G52" s="13">
        <v>1</v>
      </c>
      <c r="H52" s="14">
        <f>G52/F52</f>
        <v>1</v>
      </c>
    </row>
    <row r="53" spans="1:8" ht="81" customHeight="1" thickBot="1" x14ac:dyDescent="0.35">
      <c r="A53" s="140"/>
      <c r="B53" s="138"/>
      <c r="C53" s="136"/>
      <c r="D53" s="65" t="s">
        <v>48</v>
      </c>
      <c r="E53" s="13">
        <v>1</v>
      </c>
      <c r="F53" s="13">
        <v>1</v>
      </c>
      <c r="G53" s="13">
        <v>1</v>
      </c>
      <c r="H53" s="14">
        <f t="shared" ref="H53:H56" si="1">G53/F53</f>
        <v>1</v>
      </c>
    </row>
    <row r="54" spans="1:8" ht="71.25" customHeight="1" thickBot="1" x14ac:dyDescent="0.35">
      <c r="A54" s="140"/>
      <c r="B54" s="138"/>
      <c r="C54" s="136"/>
      <c r="D54" s="65" t="s">
        <v>49</v>
      </c>
      <c r="E54" s="13">
        <v>1</v>
      </c>
      <c r="F54" s="13">
        <v>1</v>
      </c>
      <c r="G54" s="13">
        <v>1</v>
      </c>
      <c r="H54" s="14">
        <f t="shared" si="1"/>
        <v>1</v>
      </c>
    </row>
    <row r="55" spans="1:8" ht="71.25" customHeight="1" thickBot="1" x14ac:dyDescent="0.35">
      <c r="A55" s="140"/>
      <c r="B55" s="138"/>
      <c r="C55" s="136"/>
      <c r="D55" s="65" t="s">
        <v>50</v>
      </c>
      <c r="E55" s="13">
        <v>1</v>
      </c>
      <c r="F55" s="13">
        <v>1</v>
      </c>
      <c r="G55" s="13">
        <v>1</v>
      </c>
      <c r="H55" s="14">
        <f t="shared" si="1"/>
        <v>1</v>
      </c>
    </row>
    <row r="56" spans="1:8" ht="63" customHeight="1" thickBot="1" x14ac:dyDescent="0.35">
      <c r="A56" s="141"/>
      <c r="B56" s="139"/>
      <c r="C56" s="137"/>
      <c r="D56" s="66" t="s">
        <v>51</v>
      </c>
      <c r="E56" s="15">
        <v>1</v>
      </c>
      <c r="F56" s="15">
        <v>1</v>
      </c>
      <c r="G56" s="15">
        <v>1</v>
      </c>
      <c r="H56" s="16">
        <f t="shared" si="1"/>
        <v>1</v>
      </c>
    </row>
    <row r="57" spans="1:8" ht="34.5" customHeight="1" thickTop="1" x14ac:dyDescent="0.3">
      <c r="A57" s="17" t="s">
        <v>52</v>
      </c>
      <c r="B57" s="18"/>
    </row>
    <row r="58" spans="1:8" ht="28" customHeight="1" x14ac:dyDescent="0.3">
      <c r="B58" s="18"/>
    </row>
    <row r="59" spans="1:8" ht="28" customHeight="1" x14ac:dyDescent="0.3">
      <c r="B59" s="20"/>
      <c r="C59" s="20"/>
      <c r="D59" s="20"/>
      <c r="E59" s="20"/>
      <c r="F59" s="20"/>
    </row>
    <row r="60" spans="1:8" ht="28" customHeight="1" x14ac:dyDescent="0.3">
      <c r="A60" s="19"/>
      <c r="B60" s="22"/>
      <c r="C60" s="23"/>
      <c r="D60" s="23"/>
      <c r="E60" s="23"/>
      <c r="F60" s="23"/>
      <c r="G60" s="24"/>
      <c r="H60" s="24"/>
    </row>
    <row r="61" spans="1:8" s="24" customFormat="1" ht="30" customHeight="1" x14ac:dyDescent="0.5">
      <c r="A61" s="21" t="s">
        <v>53</v>
      </c>
      <c r="B61" s="22">
        <f>AVERAGE(H13)</f>
        <v>1.0816326530612246</v>
      </c>
      <c r="C61" s="23"/>
      <c r="D61" s="23"/>
      <c r="E61" s="23"/>
      <c r="F61" s="23"/>
    </row>
    <row r="62" spans="1:8" s="24" customFormat="1" ht="30" customHeight="1" x14ac:dyDescent="0.5">
      <c r="A62" s="21" t="s">
        <v>54</v>
      </c>
      <c r="B62" s="22">
        <f>AVERAGE(H19:H26)</f>
        <v>1.0575741545612829</v>
      </c>
      <c r="C62" s="25"/>
      <c r="D62" s="26"/>
      <c r="E62" s="26"/>
      <c r="F62" s="26"/>
    </row>
    <row r="63" spans="1:8" s="24" customFormat="1" ht="30" customHeight="1" x14ac:dyDescent="0.5">
      <c r="A63" s="21" t="s">
        <v>55</v>
      </c>
      <c r="B63" s="27">
        <f>AVERAGE(H27:H38)</f>
        <v>1.0501576977690943</v>
      </c>
      <c r="C63" s="23"/>
      <c r="D63" s="26"/>
      <c r="E63" s="26"/>
      <c r="F63" s="26"/>
    </row>
    <row r="64" spans="1:8" s="24" customFormat="1" ht="30" customHeight="1" thickBot="1" x14ac:dyDescent="0.55000000000000004">
      <c r="A64" s="21" t="s">
        <v>56</v>
      </c>
      <c r="B64" s="28">
        <f>AVERAGE(H13:H38)</f>
        <v>1.0598460540079335</v>
      </c>
      <c r="C64" s="29"/>
      <c r="D64" s="30"/>
      <c r="E64" s="31"/>
      <c r="F64" s="32"/>
      <c r="G64" s="1"/>
      <c r="H64" s="1"/>
    </row>
    <row r="65" spans="1:6" ht="30" customHeight="1" thickTop="1" thickBot="1" x14ac:dyDescent="0.55000000000000004">
      <c r="A65" s="21" t="s">
        <v>57</v>
      </c>
      <c r="B65" s="33">
        <f>AVERAGE(H52:H56,H45:H49,H40:H43,H13:H38)</f>
        <v>1.0432311564805794</v>
      </c>
      <c r="C65" s="29"/>
      <c r="D65" s="30"/>
      <c r="E65" s="31"/>
      <c r="F65" s="31"/>
    </row>
    <row r="66" spans="1:6" ht="30" customHeight="1" thickTop="1" x14ac:dyDescent="0.5">
      <c r="A66" s="21" t="s">
        <v>58</v>
      </c>
      <c r="B66" s="35"/>
      <c r="C66" s="29"/>
      <c r="D66" s="30"/>
      <c r="E66" s="36"/>
      <c r="F66" s="31"/>
    </row>
    <row r="67" spans="1:6" x14ac:dyDescent="0.3">
      <c r="A67" s="34"/>
      <c r="B67" s="35"/>
      <c r="C67" s="29"/>
      <c r="D67" s="30"/>
      <c r="E67" s="36"/>
      <c r="F67" s="36"/>
    </row>
    <row r="68" spans="1:6" ht="19.5" customHeight="1" x14ac:dyDescent="0.3">
      <c r="A68" s="34"/>
      <c r="B68" s="35"/>
      <c r="C68" s="29"/>
      <c r="D68" s="30"/>
      <c r="E68" s="36"/>
      <c r="F68" s="32"/>
    </row>
    <row r="69" spans="1:6" x14ac:dyDescent="0.3">
      <c r="A69" s="34"/>
      <c r="B69" s="35"/>
      <c r="C69" s="29"/>
      <c r="D69" s="30"/>
      <c r="E69" s="36"/>
      <c r="F69" s="36"/>
    </row>
    <row r="70" spans="1:6" ht="19.5" customHeight="1" x14ac:dyDescent="0.3">
      <c r="A70" s="34"/>
      <c r="B70" s="35"/>
      <c r="C70" s="29"/>
      <c r="D70" s="30"/>
      <c r="E70" s="36"/>
      <c r="F70" s="31"/>
    </row>
    <row r="71" spans="1:6" x14ac:dyDescent="0.3">
      <c r="A71" s="34"/>
      <c r="B71" s="35"/>
      <c r="C71" s="29"/>
      <c r="D71" s="30"/>
      <c r="E71" s="36"/>
      <c r="F71" s="36"/>
    </row>
    <row r="72" spans="1:6" ht="19.5" customHeight="1" x14ac:dyDescent="0.3">
      <c r="A72" s="34"/>
      <c r="B72" s="35"/>
      <c r="C72" s="29"/>
      <c r="D72" s="30"/>
      <c r="E72" s="36"/>
      <c r="F72" s="32"/>
    </row>
    <row r="73" spans="1:6" x14ac:dyDescent="0.3">
      <c r="A73" s="34"/>
      <c r="B73" s="35"/>
      <c r="C73" s="29"/>
      <c r="D73" s="30"/>
      <c r="E73" s="37"/>
      <c r="F73" s="37"/>
    </row>
    <row r="74" spans="1:6" ht="19.5" customHeight="1" x14ac:dyDescent="0.3">
      <c r="A74" s="34"/>
      <c r="B74" s="35"/>
      <c r="C74" s="29"/>
      <c r="D74" s="30"/>
      <c r="E74" s="36"/>
      <c r="F74" s="31"/>
    </row>
    <row r="75" spans="1:6" x14ac:dyDescent="0.3">
      <c r="A75" s="34"/>
      <c r="B75" s="35"/>
      <c r="C75" s="29"/>
      <c r="D75" s="30"/>
      <c r="E75" s="36"/>
      <c r="F75" s="36"/>
    </row>
    <row r="76" spans="1:6" ht="19.5" customHeight="1" x14ac:dyDescent="0.3">
      <c r="A76" s="34"/>
      <c r="B76" s="35"/>
      <c r="C76" s="29"/>
      <c r="D76" s="30"/>
      <c r="E76" s="36"/>
      <c r="F76" s="32"/>
    </row>
    <row r="77" spans="1:6" x14ac:dyDescent="0.3">
      <c r="A77" s="34"/>
      <c r="B77" s="35"/>
      <c r="C77" s="29"/>
      <c r="D77" s="30"/>
      <c r="E77" s="36"/>
      <c r="F77" s="36"/>
    </row>
    <row r="78" spans="1:6" ht="19.5" customHeight="1" x14ac:dyDescent="0.3">
      <c r="A78" s="34"/>
      <c r="B78" s="35"/>
      <c r="C78" s="29"/>
      <c r="D78" s="30"/>
      <c r="E78" s="36"/>
      <c r="F78" s="31"/>
    </row>
    <row r="79" spans="1:6" x14ac:dyDescent="0.3">
      <c r="A79" s="34"/>
      <c r="B79" s="35"/>
      <c r="C79" s="29"/>
      <c r="D79" s="30"/>
      <c r="E79" s="36"/>
      <c r="F79" s="36"/>
    </row>
    <row r="80" spans="1:6" ht="19.5" customHeight="1" x14ac:dyDescent="0.3">
      <c r="A80" s="34"/>
      <c r="B80" s="35"/>
      <c r="C80" s="29"/>
      <c r="D80" s="30"/>
      <c r="E80" s="36"/>
      <c r="F80" s="32"/>
    </row>
    <row r="81" spans="1:6" x14ac:dyDescent="0.3">
      <c r="A81" s="34"/>
      <c r="B81" s="35"/>
      <c r="C81" s="29"/>
      <c r="D81" s="30"/>
      <c r="E81" s="36"/>
      <c r="F81" s="36"/>
    </row>
    <row r="82" spans="1:6" ht="19.5" customHeight="1" x14ac:dyDescent="0.3">
      <c r="A82" s="34"/>
      <c r="B82" s="35"/>
      <c r="C82" s="29"/>
      <c r="D82" s="30"/>
      <c r="E82" s="36"/>
      <c r="F82" s="31"/>
    </row>
    <row r="83" spans="1:6" x14ac:dyDescent="0.3">
      <c r="A83" s="34"/>
      <c r="B83" s="35"/>
      <c r="C83" s="29"/>
      <c r="D83" s="30"/>
      <c r="E83" s="36"/>
      <c r="F83" s="36"/>
    </row>
    <row r="84" spans="1:6" ht="19.5" customHeight="1" x14ac:dyDescent="0.3">
      <c r="A84" s="34"/>
    </row>
    <row r="85" spans="1:6" x14ac:dyDescent="0.3">
      <c r="A85" s="38"/>
    </row>
  </sheetData>
  <mergeCells count="65">
    <mergeCell ref="D42:D43"/>
    <mergeCell ref="H42:H43"/>
    <mergeCell ref="D11:D12"/>
    <mergeCell ref="H11:H12"/>
    <mergeCell ref="C19:C26"/>
    <mergeCell ref="H33:H34"/>
    <mergeCell ref="D35:D36"/>
    <mergeCell ref="H35:H36"/>
    <mergeCell ref="B13:B18"/>
    <mergeCell ref="C6:C12"/>
    <mergeCell ref="C13:C18"/>
    <mergeCell ref="A1:A3"/>
    <mergeCell ref="B1:H1"/>
    <mergeCell ref="B2:B4"/>
    <mergeCell ref="D2:H2"/>
    <mergeCell ref="D3:H3"/>
    <mergeCell ref="H13:H14"/>
    <mergeCell ref="D15:D16"/>
    <mergeCell ref="D17:D18"/>
    <mergeCell ref="A5:A50"/>
    <mergeCell ref="B44:B50"/>
    <mergeCell ref="C44:C50"/>
    <mergeCell ref="C40:C43"/>
    <mergeCell ref="H9:H10"/>
    <mergeCell ref="B19:B26"/>
    <mergeCell ref="H19:H20"/>
    <mergeCell ref="D21:D22"/>
    <mergeCell ref="H21:H22"/>
    <mergeCell ref="D23:D24"/>
    <mergeCell ref="H23:H24"/>
    <mergeCell ref="D25:D26"/>
    <mergeCell ref="H25:H26"/>
    <mergeCell ref="D19:D20"/>
    <mergeCell ref="H45:H47"/>
    <mergeCell ref="H48:H50"/>
    <mergeCell ref="B27:B38"/>
    <mergeCell ref="D27:D28"/>
    <mergeCell ref="H27:H28"/>
    <mergeCell ref="D29:D30"/>
    <mergeCell ref="H29:H30"/>
    <mergeCell ref="D31:D32"/>
    <mergeCell ref="H31:H32"/>
    <mergeCell ref="D33:D34"/>
    <mergeCell ref="D37:D38"/>
    <mergeCell ref="H37:H38"/>
    <mergeCell ref="B39:H39"/>
    <mergeCell ref="B40:B43"/>
    <mergeCell ref="D40:D41"/>
    <mergeCell ref="H40:H41"/>
    <mergeCell ref="C51:C56"/>
    <mergeCell ref="B51:B56"/>
    <mergeCell ref="A51:A56"/>
    <mergeCell ref="B5:H5"/>
    <mergeCell ref="D13:D14"/>
    <mergeCell ref="B6:B12"/>
    <mergeCell ref="D6:H6"/>
    <mergeCell ref="D7:D8"/>
    <mergeCell ref="H7:H8"/>
    <mergeCell ref="D9:D10"/>
    <mergeCell ref="H15:H16"/>
    <mergeCell ref="H17:H18"/>
    <mergeCell ref="D44:H44"/>
    <mergeCell ref="D51:H51"/>
    <mergeCell ref="D45:D47"/>
    <mergeCell ref="D48:D50"/>
  </mergeCells>
  <conditionalFormatting sqref="H19:H20 H40:H41 H27:H28 H45 H33:H38 H48">
    <cfRule type="cellIs" dxfId="195" priority="29" stopIfTrue="1" operator="greaterThan">
      <formula>1.1</formula>
    </cfRule>
    <cfRule type="cellIs" dxfId="194" priority="30" stopIfTrue="1" operator="between">
      <formula>0.9</formula>
      <formula>0.999</formula>
    </cfRule>
    <cfRule type="cellIs" dxfId="193" priority="31" stopIfTrue="1" operator="between">
      <formula>100%</formula>
      <formula>110%</formula>
    </cfRule>
    <cfRule type="cellIs" dxfId="192" priority="32" stopIfTrue="1" operator="lessThan">
      <formula>90%</formula>
    </cfRule>
  </conditionalFormatting>
  <conditionalFormatting sqref="H52:H56">
    <cfRule type="cellIs" dxfId="191" priority="25" operator="greaterThan">
      <formula>1.1</formula>
    </cfRule>
    <cfRule type="cellIs" dxfId="190" priority="26" operator="between">
      <formula>0.9</formula>
      <formula>0.999</formula>
    </cfRule>
    <cfRule type="cellIs" dxfId="189" priority="27" operator="between">
      <formula>100%</formula>
      <formula>110%</formula>
    </cfRule>
    <cfRule type="cellIs" dxfId="188" priority="28" operator="lessThan">
      <formula>90%</formula>
    </cfRule>
  </conditionalFormatting>
  <conditionalFormatting sqref="H13:H18">
    <cfRule type="cellIs" dxfId="187" priority="21" operator="greaterThan">
      <formula>1.1</formula>
    </cfRule>
    <cfRule type="cellIs" dxfId="186" priority="22" operator="between">
      <formula>0.9</formula>
      <formula>0.999</formula>
    </cfRule>
    <cfRule type="cellIs" dxfId="185" priority="23" operator="between">
      <formula>100%</formula>
      <formula>110%</formula>
    </cfRule>
    <cfRule type="cellIs" dxfId="184" priority="24" operator="lessThan">
      <formula>90%</formula>
    </cfRule>
  </conditionalFormatting>
  <conditionalFormatting sqref="H21:H22">
    <cfRule type="cellIs" dxfId="183" priority="17" operator="greaterThan">
      <formula>1.1</formula>
    </cfRule>
    <cfRule type="cellIs" dxfId="182" priority="18" operator="between">
      <formula>0.9</formula>
      <formula>0.999</formula>
    </cfRule>
    <cfRule type="cellIs" dxfId="181" priority="19" operator="between">
      <formula>100%</formula>
      <formula>110%</formula>
    </cfRule>
    <cfRule type="cellIs" dxfId="180" priority="20" operator="lessThan">
      <formula>90%</formula>
    </cfRule>
  </conditionalFormatting>
  <conditionalFormatting sqref="H23:H26">
    <cfRule type="cellIs" dxfId="179" priority="13" operator="greaterThan">
      <formula>1.1</formula>
    </cfRule>
    <cfRule type="cellIs" dxfId="178" priority="14" operator="between">
      <formula>0.9</formula>
      <formula>0.999</formula>
    </cfRule>
    <cfRule type="cellIs" dxfId="177" priority="15" operator="between">
      <formula>100%</formula>
      <formula>110%</formula>
    </cfRule>
    <cfRule type="cellIs" dxfId="176" priority="16" operator="lessThan">
      <formula>90%</formula>
    </cfRule>
  </conditionalFormatting>
  <conditionalFormatting sqref="H7:H12">
    <cfRule type="cellIs" dxfId="175" priority="9" operator="greaterThan">
      <formula>1.1</formula>
    </cfRule>
    <cfRule type="cellIs" dxfId="174" priority="10" operator="between">
      <formula>0.9</formula>
      <formula>0.999</formula>
    </cfRule>
    <cfRule type="cellIs" dxfId="173" priority="11" operator="between">
      <formula>100%</formula>
      <formula>110%</formula>
    </cfRule>
    <cfRule type="cellIs" dxfId="172" priority="12" operator="lessThan">
      <formula>90%</formula>
    </cfRule>
  </conditionalFormatting>
  <conditionalFormatting sqref="H29:H32">
    <cfRule type="cellIs" dxfId="171" priority="5" operator="greaterThan">
      <formula>1.1</formula>
    </cfRule>
    <cfRule type="cellIs" dxfId="170" priority="6" operator="between">
      <formula>0.9</formula>
      <formula>0.999</formula>
    </cfRule>
    <cfRule type="cellIs" dxfId="169" priority="7" operator="between">
      <formula>100%</formula>
      <formula>110%</formula>
    </cfRule>
    <cfRule type="cellIs" dxfId="168" priority="8" operator="lessThan">
      <formula>90%</formula>
    </cfRule>
  </conditionalFormatting>
  <conditionalFormatting sqref="H42:H43">
    <cfRule type="cellIs" dxfId="167" priority="1" operator="greaterThan">
      <formula>1.1</formula>
    </cfRule>
    <cfRule type="cellIs" dxfId="166" priority="2" operator="between">
      <formula>0.9</formula>
      <formula>0.999</formula>
    </cfRule>
    <cfRule type="cellIs" dxfId="165" priority="3" operator="between">
      <formula>100%</formula>
      <formula>110%</formula>
    </cfRule>
    <cfRule type="cellIs" dxfId="164" priority="4" operator="lessThan">
      <formula>90%</formula>
    </cfRule>
  </conditionalFormatting>
  <printOptions horizontalCentered="1"/>
  <pageMargins left="0.7" right="0.7" top="0.75" bottom="0.75" header="0.3" footer="0.3"/>
  <pageSetup paperSize="9" scale="29" fitToHeight="0" orientation="portrait" horizontalDpi="4294967292" r:id="rId1"/>
  <rowBreaks count="1" manualBreakCount="1">
    <brk id="50" max="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94"/>
  <sheetViews>
    <sheetView view="pageBreakPreview" zoomScale="60" zoomScaleNormal="50" workbookViewId="0">
      <selection activeCell="A4" sqref="A4"/>
    </sheetView>
  </sheetViews>
  <sheetFormatPr defaultColWidth="9.1796875" defaultRowHeight="15" x14ac:dyDescent="0.3"/>
  <cols>
    <col min="1" max="1" width="31.81640625" style="1" customWidth="1"/>
    <col min="2" max="2" width="43.26953125" style="1" customWidth="1"/>
    <col min="3" max="3" width="29.54296875" style="1" customWidth="1"/>
    <col min="4" max="4" width="46.7265625" style="1" customWidth="1"/>
    <col min="5" max="6" width="39.453125" style="1" customWidth="1"/>
    <col min="7" max="7" width="39.54296875" style="1" customWidth="1"/>
    <col min="8" max="8" width="21.1796875" style="1" customWidth="1"/>
    <col min="9" max="16384" width="9.1796875" style="1"/>
  </cols>
  <sheetData>
    <row r="1" spans="1:8" ht="96" customHeight="1" thickTop="1" thickBot="1" x14ac:dyDescent="0.35">
      <c r="A1" s="200" t="s">
        <v>0</v>
      </c>
      <c r="B1" s="203"/>
      <c r="C1" s="204"/>
      <c r="D1" s="204"/>
      <c r="E1" s="204"/>
      <c r="F1" s="204"/>
      <c r="G1" s="204"/>
      <c r="H1" s="205"/>
    </row>
    <row r="2" spans="1:8" ht="30" customHeight="1" thickBot="1" x14ac:dyDescent="0.4">
      <c r="A2" s="201"/>
      <c r="B2" s="206" t="s">
        <v>1</v>
      </c>
      <c r="C2" s="2" t="s">
        <v>2</v>
      </c>
      <c r="D2" s="209" t="s">
        <v>3</v>
      </c>
      <c r="E2" s="210"/>
      <c r="F2" s="210"/>
      <c r="G2" s="210"/>
      <c r="H2" s="211"/>
    </row>
    <row r="3" spans="1:8" ht="30" customHeight="1" thickTop="1" thickBot="1" x14ac:dyDescent="0.4">
      <c r="A3" s="202"/>
      <c r="B3" s="207"/>
      <c r="C3" s="3" t="s">
        <v>4</v>
      </c>
      <c r="D3" s="212" t="s">
        <v>5</v>
      </c>
      <c r="E3" s="213"/>
      <c r="F3" s="213"/>
      <c r="G3" s="213"/>
      <c r="H3" s="214"/>
    </row>
    <row r="4" spans="1:8" ht="84" customHeight="1" thickTop="1" thickBot="1" x14ac:dyDescent="0.35">
      <c r="A4" s="95" t="s">
        <v>6</v>
      </c>
      <c r="B4" s="208"/>
      <c r="C4" s="5" t="s">
        <v>93</v>
      </c>
      <c r="D4" s="6" t="s">
        <v>8</v>
      </c>
      <c r="E4" s="7" t="s">
        <v>11</v>
      </c>
      <c r="F4" s="7" t="s">
        <v>94</v>
      </c>
      <c r="G4" s="8" t="s">
        <v>95</v>
      </c>
      <c r="H4" s="9" t="s">
        <v>12</v>
      </c>
    </row>
    <row r="5" spans="1:8" ht="40" customHeight="1" thickTop="1" thickBot="1" x14ac:dyDescent="0.35">
      <c r="A5" s="215" t="s">
        <v>127</v>
      </c>
      <c r="B5" s="142" t="s">
        <v>13</v>
      </c>
      <c r="C5" s="143"/>
      <c r="D5" s="143"/>
      <c r="E5" s="143"/>
      <c r="F5" s="143"/>
      <c r="G5" s="143"/>
      <c r="H5" s="144"/>
    </row>
    <row r="6" spans="1:8" ht="40" customHeight="1" thickTop="1" thickBot="1" x14ac:dyDescent="0.35">
      <c r="A6" s="216"/>
      <c r="B6" s="147" t="s">
        <v>59</v>
      </c>
      <c r="C6" s="82">
        <v>110.542</v>
      </c>
      <c r="D6" s="149" t="s">
        <v>60</v>
      </c>
      <c r="E6" s="150"/>
      <c r="F6" s="150"/>
      <c r="G6" s="150"/>
      <c r="H6" s="151"/>
    </row>
    <row r="7" spans="1:8" ht="40" customHeight="1" thickBot="1" x14ac:dyDescent="0.55000000000000004">
      <c r="A7" s="216"/>
      <c r="B7" s="148"/>
      <c r="C7" s="83"/>
      <c r="D7" s="229" t="s">
        <v>15</v>
      </c>
      <c r="E7" s="59">
        <v>734</v>
      </c>
      <c r="F7" s="60">
        <v>550</v>
      </c>
      <c r="G7" s="59">
        <v>953</v>
      </c>
      <c r="H7" s="154">
        <f>G7/F7</f>
        <v>1.7327272727272727</v>
      </c>
    </row>
    <row r="8" spans="1:8" ht="30.75" customHeight="1" thickBot="1" x14ac:dyDescent="0.35">
      <c r="A8" s="216"/>
      <c r="B8" s="148"/>
      <c r="C8" s="83"/>
      <c r="D8" s="230"/>
      <c r="E8" s="58" t="s">
        <v>16</v>
      </c>
      <c r="F8" s="58" t="s">
        <v>16</v>
      </c>
      <c r="G8" s="58" t="s">
        <v>16</v>
      </c>
      <c r="H8" s="155"/>
    </row>
    <row r="9" spans="1:8" ht="40" customHeight="1" thickBot="1" x14ac:dyDescent="0.55000000000000004">
      <c r="A9" s="216"/>
      <c r="B9" s="148"/>
      <c r="C9" s="83"/>
      <c r="D9" s="231" t="s">
        <v>61</v>
      </c>
      <c r="E9" s="61">
        <v>0.64580000000000004</v>
      </c>
      <c r="F9" s="61">
        <v>0.56000000000000005</v>
      </c>
      <c r="G9" s="61">
        <f>833/953</f>
        <v>0.87408184679958023</v>
      </c>
      <c r="H9" s="223">
        <f>G9/F9</f>
        <v>1.560860440713536</v>
      </c>
    </row>
    <row r="10" spans="1:8" ht="48.75" customHeight="1" thickBot="1" x14ac:dyDescent="0.35">
      <c r="A10" s="216"/>
      <c r="B10" s="148"/>
      <c r="C10" s="83"/>
      <c r="D10" s="230"/>
      <c r="E10" s="58" t="s">
        <v>68</v>
      </c>
      <c r="F10" s="58" t="s">
        <v>16</v>
      </c>
      <c r="G10" s="58" t="s">
        <v>108</v>
      </c>
      <c r="H10" s="223"/>
    </row>
    <row r="11" spans="1:8" ht="45" customHeight="1" x14ac:dyDescent="0.5">
      <c r="A11" s="216"/>
      <c r="B11" s="148"/>
      <c r="C11" s="83"/>
      <c r="D11" s="229" t="s">
        <v>96</v>
      </c>
      <c r="E11" s="61">
        <v>0.98719999999999997</v>
      </c>
      <c r="F11" s="61">
        <v>0.9</v>
      </c>
      <c r="G11" s="61">
        <f>75.92/84.16</f>
        <v>0.90209125475285179</v>
      </c>
      <c r="H11" s="157">
        <f t="shared" ref="H11" si="0">G11/F11</f>
        <v>1.0023236163920575</v>
      </c>
    </row>
    <row r="12" spans="1:8" ht="86.25" customHeight="1" thickBot="1" x14ac:dyDescent="0.35">
      <c r="A12" s="216"/>
      <c r="B12" s="148"/>
      <c r="C12" s="83"/>
      <c r="D12" s="231"/>
      <c r="E12" s="58" t="s">
        <v>69</v>
      </c>
      <c r="F12" s="70" t="s">
        <v>91</v>
      </c>
      <c r="G12" s="58" t="s">
        <v>109</v>
      </c>
      <c r="H12" s="158"/>
    </row>
    <row r="13" spans="1:8" ht="32.25" customHeight="1" thickBot="1" x14ac:dyDescent="0.35">
      <c r="A13" s="216"/>
      <c r="B13" s="148"/>
      <c r="C13" s="83"/>
      <c r="D13" s="232" t="s">
        <v>97</v>
      </c>
      <c r="E13" s="233"/>
      <c r="F13" s="233"/>
      <c r="G13" s="233"/>
      <c r="H13" s="234"/>
    </row>
    <row r="14" spans="1:8" ht="45" customHeight="1" thickBot="1" x14ac:dyDescent="0.55000000000000004">
      <c r="A14" s="216"/>
      <c r="B14" s="148"/>
      <c r="C14" s="83"/>
      <c r="D14" s="229" t="s">
        <v>98</v>
      </c>
      <c r="E14" s="61"/>
      <c r="F14" s="61">
        <v>0.1</v>
      </c>
      <c r="G14" s="61">
        <v>1</v>
      </c>
      <c r="H14" s="223">
        <f t="shared" ref="H14" si="1">G14/F14</f>
        <v>10</v>
      </c>
    </row>
    <row r="15" spans="1:8" ht="30" customHeight="1" thickBot="1" x14ac:dyDescent="0.35">
      <c r="A15" s="216"/>
      <c r="B15" s="148"/>
      <c r="C15" s="83"/>
      <c r="D15" s="231"/>
      <c r="E15" s="58"/>
      <c r="F15" s="58"/>
      <c r="G15" s="58" t="s">
        <v>110</v>
      </c>
      <c r="H15" s="223"/>
    </row>
    <row r="16" spans="1:8" ht="40.5" customHeight="1" thickBot="1" x14ac:dyDescent="0.55000000000000004">
      <c r="A16" s="216"/>
      <c r="B16" s="148"/>
      <c r="C16" s="83"/>
      <c r="D16" s="229" t="s">
        <v>99</v>
      </c>
      <c r="E16" s="61"/>
      <c r="F16" s="61">
        <v>0.66</v>
      </c>
      <c r="G16" s="61">
        <v>0</v>
      </c>
      <c r="H16" s="223">
        <f t="shared" ref="H16" si="2">G16/F16</f>
        <v>0</v>
      </c>
    </row>
    <row r="17" spans="1:8" ht="47.25" customHeight="1" thickBot="1" x14ac:dyDescent="0.35">
      <c r="A17" s="216"/>
      <c r="B17" s="148"/>
      <c r="C17" s="83"/>
      <c r="D17" s="231"/>
      <c r="E17" s="58"/>
      <c r="F17" s="58"/>
      <c r="G17" s="58" t="s">
        <v>111</v>
      </c>
      <c r="H17" s="223"/>
    </row>
    <row r="18" spans="1:8" ht="48.75" customHeight="1" x14ac:dyDescent="0.5">
      <c r="A18" s="216"/>
      <c r="B18" s="148"/>
      <c r="C18" s="83"/>
      <c r="D18" s="229" t="s">
        <v>100</v>
      </c>
      <c r="E18" s="61"/>
      <c r="F18" s="61">
        <v>0.87</v>
      </c>
      <c r="G18" s="61">
        <f>899/953</f>
        <v>0.94333683105981114</v>
      </c>
      <c r="H18" s="157">
        <f t="shared" ref="H18" si="3">G18/F18</f>
        <v>1.0842952081147255</v>
      </c>
    </row>
    <row r="19" spans="1:8" ht="48.75" customHeight="1" thickBot="1" x14ac:dyDescent="0.35">
      <c r="A19" s="216"/>
      <c r="B19" s="148"/>
      <c r="C19" s="84"/>
      <c r="D19" s="231"/>
      <c r="E19" s="58"/>
      <c r="F19" s="58"/>
      <c r="G19" s="58" t="s">
        <v>112</v>
      </c>
      <c r="H19" s="158"/>
    </row>
    <row r="20" spans="1:8" ht="43.5" customHeight="1" x14ac:dyDescent="0.6">
      <c r="A20" s="216"/>
      <c r="B20" s="175" t="s">
        <v>14</v>
      </c>
      <c r="C20" s="85">
        <v>1.119</v>
      </c>
      <c r="D20" s="235" t="s">
        <v>15</v>
      </c>
      <c r="E20" s="44">
        <v>53</v>
      </c>
      <c r="F20" s="45">
        <v>52</v>
      </c>
      <c r="G20" s="44">
        <v>99</v>
      </c>
      <c r="H20" s="159">
        <f>G20/F20</f>
        <v>1.9038461538461537</v>
      </c>
    </row>
    <row r="21" spans="1:8" ht="34.5" customHeight="1" thickBot="1" x14ac:dyDescent="0.35">
      <c r="A21" s="216"/>
      <c r="B21" s="138"/>
      <c r="C21" s="86"/>
      <c r="D21" s="236"/>
      <c r="E21" s="47" t="s">
        <v>16</v>
      </c>
      <c r="F21" s="47" t="s">
        <v>16</v>
      </c>
      <c r="G21" s="47" t="s">
        <v>16</v>
      </c>
      <c r="H21" s="160"/>
    </row>
    <row r="22" spans="1:8" ht="47.25" customHeight="1" x14ac:dyDescent="0.5">
      <c r="A22" s="216"/>
      <c r="B22" s="138"/>
      <c r="C22" s="86"/>
      <c r="D22" s="237" t="s">
        <v>128</v>
      </c>
      <c r="E22" s="53"/>
      <c r="F22" s="49">
        <v>0.91</v>
      </c>
      <c r="G22" s="53">
        <f>91/99</f>
        <v>0.91919191919191923</v>
      </c>
      <c r="H22" s="157">
        <f>G22/F22</f>
        <v>1.0101010101010102</v>
      </c>
    </row>
    <row r="23" spans="1:8" ht="49.5" customHeight="1" thickBot="1" x14ac:dyDescent="0.35">
      <c r="A23" s="216"/>
      <c r="B23" s="138"/>
      <c r="C23" s="86"/>
      <c r="D23" s="238"/>
      <c r="E23" s="41"/>
      <c r="F23" s="47" t="s">
        <v>16</v>
      </c>
      <c r="G23" s="41" t="s">
        <v>114</v>
      </c>
      <c r="H23" s="158"/>
    </row>
    <row r="24" spans="1:8" ht="54" customHeight="1" x14ac:dyDescent="0.5">
      <c r="A24" s="216"/>
      <c r="B24" s="138"/>
      <c r="C24" s="86"/>
      <c r="D24" s="237" t="s">
        <v>129</v>
      </c>
      <c r="E24" s="53"/>
      <c r="F24" s="71">
        <v>0.88500000000000001</v>
      </c>
      <c r="G24" s="53">
        <f>188/189</f>
        <v>0.99470899470899465</v>
      </c>
      <c r="H24" s="159">
        <f>G24/F24</f>
        <v>1.1239649657728754</v>
      </c>
    </row>
    <row r="25" spans="1:8" ht="39.75" customHeight="1" thickBot="1" x14ac:dyDescent="0.35">
      <c r="A25" s="216"/>
      <c r="B25" s="193"/>
      <c r="C25" s="87"/>
      <c r="D25" s="238"/>
      <c r="E25" s="41"/>
      <c r="F25" s="47" t="s">
        <v>83</v>
      </c>
      <c r="G25" s="47" t="s">
        <v>113</v>
      </c>
      <c r="H25" s="160"/>
    </row>
    <row r="26" spans="1:8" ht="47.25" customHeight="1" x14ac:dyDescent="0.5">
      <c r="A26" s="216"/>
      <c r="B26" s="187" t="s">
        <v>17</v>
      </c>
      <c r="C26" s="92">
        <v>10.593</v>
      </c>
      <c r="D26" s="239" t="s">
        <v>101</v>
      </c>
      <c r="E26" s="59"/>
      <c r="F26" s="60">
        <v>56</v>
      </c>
      <c r="G26" s="59">
        <v>57</v>
      </c>
      <c r="H26" s="188">
        <f>G26/F26</f>
        <v>1.0178571428571428</v>
      </c>
    </row>
    <row r="27" spans="1:8" ht="44.25" customHeight="1" thickBot="1" x14ac:dyDescent="0.35">
      <c r="A27" s="216"/>
      <c r="B27" s="148"/>
      <c r="C27" s="93"/>
      <c r="D27" s="240"/>
      <c r="E27" s="58"/>
      <c r="F27" s="58" t="s">
        <v>19</v>
      </c>
      <c r="G27" s="58" t="s">
        <v>19</v>
      </c>
      <c r="H27" s="189"/>
    </row>
    <row r="28" spans="1:8" ht="36.75" customHeight="1" x14ac:dyDescent="0.5">
      <c r="A28" s="216"/>
      <c r="B28" s="148"/>
      <c r="C28" s="93"/>
      <c r="D28" s="229" t="s">
        <v>20</v>
      </c>
      <c r="E28" s="61">
        <v>1</v>
      </c>
      <c r="F28" s="61">
        <v>1</v>
      </c>
      <c r="G28" s="61">
        <v>1</v>
      </c>
      <c r="H28" s="157">
        <f>G28/F28</f>
        <v>1</v>
      </c>
    </row>
    <row r="29" spans="1:8" ht="51.75" customHeight="1" thickBot="1" x14ac:dyDescent="0.35">
      <c r="A29" s="216"/>
      <c r="B29" s="148"/>
      <c r="C29" s="93"/>
      <c r="D29" s="230"/>
      <c r="E29" s="62" t="s">
        <v>118</v>
      </c>
      <c r="F29" s="58" t="s">
        <v>84</v>
      </c>
      <c r="G29" s="58" t="s">
        <v>117</v>
      </c>
      <c r="H29" s="190"/>
    </row>
    <row r="30" spans="1:8" ht="48" customHeight="1" x14ac:dyDescent="0.5">
      <c r="A30" s="216"/>
      <c r="B30" s="148"/>
      <c r="C30" s="93"/>
      <c r="D30" s="229" t="s">
        <v>22</v>
      </c>
      <c r="E30" s="61">
        <v>0.34210000000000002</v>
      </c>
      <c r="F30" s="61">
        <v>0.31</v>
      </c>
      <c r="G30" s="61">
        <f>11/29</f>
        <v>0.37931034482758619</v>
      </c>
      <c r="H30" s="159">
        <f>G30/F30</f>
        <v>1.2235817575083425</v>
      </c>
    </row>
    <row r="31" spans="1:8" ht="51" customHeight="1" thickBot="1" x14ac:dyDescent="0.35">
      <c r="A31" s="216"/>
      <c r="B31" s="148"/>
      <c r="C31" s="93"/>
      <c r="D31" s="231"/>
      <c r="E31" s="62" t="s">
        <v>119</v>
      </c>
      <c r="F31" s="58" t="s">
        <v>85</v>
      </c>
      <c r="G31" s="58" t="s">
        <v>116</v>
      </c>
      <c r="H31" s="178"/>
    </row>
    <row r="32" spans="1:8" ht="46.5" customHeight="1" x14ac:dyDescent="0.5">
      <c r="A32" s="216"/>
      <c r="B32" s="148"/>
      <c r="C32" s="93"/>
      <c r="D32" s="229" t="s">
        <v>23</v>
      </c>
      <c r="E32" s="61">
        <f>47/47</f>
        <v>1</v>
      </c>
      <c r="F32" s="61">
        <v>1</v>
      </c>
      <c r="G32" s="61">
        <v>1</v>
      </c>
      <c r="H32" s="157">
        <f>G32/F32</f>
        <v>1</v>
      </c>
    </row>
    <row r="33" spans="1:8" ht="54.75" customHeight="1" thickBot="1" x14ac:dyDescent="0.35">
      <c r="A33" s="216"/>
      <c r="B33" s="148"/>
      <c r="C33" s="94"/>
      <c r="D33" s="231"/>
      <c r="E33" s="62" t="s">
        <v>74</v>
      </c>
      <c r="F33" s="58" t="s">
        <v>86</v>
      </c>
      <c r="G33" s="58" t="s">
        <v>115</v>
      </c>
      <c r="H33" s="190"/>
    </row>
    <row r="34" spans="1:8" ht="42" customHeight="1" x14ac:dyDescent="0.5">
      <c r="A34" s="216"/>
      <c r="B34" s="175" t="s">
        <v>25</v>
      </c>
      <c r="C34" s="72">
        <v>4.5449999999999999</v>
      </c>
      <c r="D34" s="237" t="s">
        <v>102</v>
      </c>
      <c r="E34" s="48">
        <v>3154</v>
      </c>
      <c r="F34" s="48">
        <v>3180</v>
      </c>
      <c r="G34" s="48">
        <v>3243</v>
      </c>
      <c r="H34" s="176">
        <f>G34/F34</f>
        <v>1.019811320754717</v>
      </c>
    </row>
    <row r="35" spans="1:8" ht="38.25" customHeight="1" thickBot="1" x14ac:dyDescent="0.35">
      <c r="A35" s="216"/>
      <c r="B35" s="138"/>
      <c r="C35" s="73"/>
      <c r="D35" s="238"/>
      <c r="E35" s="41" t="s">
        <v>27</v>
      </c>
      <c r="F35" s="41" t="s">
        <v>27</v>
      </c>
      <c r="G35" s="41" t="s">
        <v>27</v>
      </c>
      <c r="H35" s="177"/>
    </row>
    <row r="36" spans="1:8" ht="39.75" customHeight="1" x14ac:dyDescent="0.5">
      <c r="A36" s="216"/>
      <c r="B36" s="138"/>
      <c r="C36" s="73"/>
      <c r="D36" s="235" t="s">
        <v>28</v>
      </c>
      <c r="E36" s="42">
        <v>0.90200000000000002</v>
      </c>
      <c r="F36" s="50">
        <v>0.82499999999999996</v>
      </c>
      <c r="G36" s="42">
        <f>2891/3358</f>
        <v>0.8609291244788565</v>
      </c>
      <c r="H36" s="176">
        <f t="shared" ref="H36" si="4">G36/F36</f>
        <v>1.0435504539137654</v>
      </c>
    </row>
    <row r="37" spans="1:8" ht="48" customHeight="1" thickBot="1" x14ac:dyDescent="0.35">
      <c r="A37" s="216"/>
      <c r="B37" s="138"/>
      <c r="C37" s="73"/>
      <c r="D37" s="236"/>
      <c r="E37" s="41" t="s">
        <v>75</v>
      </c>
      <c r="F37" s="41" t="s">
        <v>89</v>
      </c>
      <c r="G37" s="41" t="s">
        <v>124</v>
      </c>
      <c r="H37" s="177"/>
    </row>
    <row r="38" spans="1:8" ht="39.75" customHeight="1" x14ac:dyDescent="0.5">
      <c r="A38" s="216"/>
      <c r="B38" s="138"/>
      <c r="C38" s="73"/>
      <c r="D38" s="237" t="s">
        <v>30</v>
      </c>
      <c r="E38" s="50">
        <v>0.98</v>
      </c>
      <c r="F38" s="50">
        <v>0.9</v>
      </c>
      <c r="G38" s="50">
        <f>1195/1284</f>
        <v>0.93068535825545173</v>
      </c>
      <c r="H38" s="176">
        <f t="shared" ref="H38" si="5">G38/F38</f>
        <v>1.0340948425060574</v>
      </c>
    </row>
    <row r="39" spans="1:8" ht="54.75" customHeight="1" thickBot="1" x14ac:dyDescent="0.35">
      <c r="A39" s="216"/>
      <c r="B39" s="138"/>
      <c r="C39" s="73"/>
      <c r="D39" s="241"/>
      <c r="E39" s="41" t="s">
        <v>76</v>
      </c>
      <c r="F39" s="41" t="s">
        <v>90</v>
      </c>
      <c r="G39" s="41" t="s">
        <v>123</v>
      </c>
      <c r="H39" s="177"/>
    </row>
    <row r="40" spans="1:8" ht="39.75" customHeight="1" x14ac:dyDescent="0.5">
      <c r="A40" s="216"/>
      <c r="B40" s="138"/>
      <c r="C40" s="73"/>
      <c r="D40" s="237" t="s">
        <v>32</v>
      </c>
      <c r="E40" s="50">
        <v>0.76959999999999995</v>
      </c>
      <c r="F40" s="50">
        <v>0.80500000000000005</v>
      </c>
      <c r="G40" s="50">
        <f>3358/4127</f>
        <v>0.81366610128422578</v>
      </c>
      <c r="H40" s="176">
        <f>G40/F40</f>
        <v>1.0107653432102184</v>
      </c>
    </row>
    <row r="41" spans="1:8" ht="53.25" customHeight="1" thickBot="1" x14ac:dyDescent="0.35">
      <c r="A41" s="216"/>
      <c r="B41" s="138"/>
      <c r="C41" s="73"/>
      <c r="D41" s="241"/>
      <c r="E41" s="41" t="s">
        <v>77</v>
      </c>
      <c r="F41" s="41" t="s">
        <v>86</v>
      </c>
      <c r="G41" s="41" t="s">
        <v>122</v>
      </c>
      <c r="H41" s="177"/>
    </row>
    <row r="42" spans="1:8" ht="38.25" customHeight="1" x14ac:dyDescent="0.5">
      <c r="A42" s="216"/>
      <c r="B42" s="138"/>
      <c r="C42" s="73"/>
      <c r="D42" s="237" t="s">
        <v>103</v>
      </c>
      <c r="E42" s="50">
        <v>0.77100000000000002</v>
      </c>
      <c r="F42" s="50">
        <v>0.80500000000000005</v>
      </c>
      <c r="G42" s="50">
        <f>1284/1487</f>
        <v>0.86348352387357097</v>
      </c>
      <c r="H42" s="176">
        <f>G42/F42</f>
        <v>1.072650340215616</v>
      </c>
    </row>
    <row r="43" spans="1:8" ht="64.5" customHeight="1" thickBot="1" x14ac:dyDescent="0.35">
      <c r="A43" s="216"/>
      <c r="B43" s="138"/>
      <c r="C43" s="73"/>
      <c r="D43" s="241"/>
      <c r="E43" s="41" t="s">
        <v>78</v>
      </c>
      <c r="F43" s="41" t="s">
        <v>87</v>
      </c>
      <c r="G43" s="41" t="s">
        <v>121</v>
      </c>
      <c r="H43" s="177"/>
    </row>
    <row r="44" spans="1:8" ht="49.5" customHeight="1" x14ac:dyDescent="0.5">
      <c r="A44" s="216"/>
      <c r="B44" s="138"/>
      <c r="C44" s="73"/>
      <c r="D44" s="237" t="s">
        <v>36</v>
      </c>
      <c r="E44" s="50">
        <v>0.87419999999999998</v>
      </c>
      <c r="F44" s="50">
        <v>0.88</v>
      </c>
      <c r="G44" s="50">
        <v>1</v>
      </c>
      <c r="H44" s="159">
        <f>G44/F44</f>
        <v>1.1363636363636365</v>
      </c>
    </row>
    <row r="45" spans="1:8" ht="59.25" customHeight="1" thickBot="1" x14ac:dyDescent="0.35">
      <c r="A45" s="216"/>
      <c r="B45" s="138"/>
      <c r="C45" s="74"/>
      <c r="D45" s="241"/>
      <c r="E45" s="47" t="s">
        <v>79</v>
      </c>
      <c r="F45" s="47" t="s">
        <v>88</v>
      </c>
      <c r="G45" s="47" t="s">
        <v>120</v>
      </c>
      <c r="H45" s="178"/>
    </row>
    <row r="46" spans="1:8" ht="42" customHeight="1" thickTop="1" thickBot="1" x14ac:dyDescent="0.35">
      <c r="A46" s="216"/>
      <c r="B46" s="180" t="s">
        <v>38</v>
      </c>
      <c r="C46" s="181"/>
      <c r="D46" s="181"/>
      <c r="E46" s="181"/>
      <c r="F46" s="181"/>
      <c r="G46" s="181"/>
      <c r="H46" s="182"/>
    </row>
    <row r="47" spans="1:8" ht="54.75" customHeight="1" thickTop="1" x14ac:dyDescent="0.5">
      <c r="A47" s="216"/>
      <c r="B47" s="183" t="s">
        <v>39</v>
      </c>
      <c r="C47" s="89">
        <v>9.0039999999999996</v>
      </c>
      <c r="D47" s="243" t="s">
        <v>131</v>
      </c>
      <c r="E47" s="52">
        <v>1</v>
      </c>
      <c r="F47" s="52">
        <v>1</v>
      </c>
      <c r="G47" s="52">
        <v>1</v>
      </c>
      <c r="H47" s="186">
        <f>G47/F47</f>
        <v>1</v>
      </c>
    </row>
    <row r="48" spans="1:8" ht="45" customHeight="1" thickBot="1" x14ac:dyDescent="0.35">
      <c r="A48" s="216"/>
      <c r="B48" s="183"/>
      <c r="C48" s="90"/>
      <c r="D48" s="244"/>
      <c r="E48" s="68"/>
      <c r="F48" s="68"/>
      <c r="G48" s="68"/>
      <c r="H48" s="172"/>
    </row>
    <row r="49" spans="1:8" ht="37.5" customHeight="1" x14ac:dyDescent="0.5">
      <c r="A49" s="216"/>
      <c r="B49" s="183"/>
      <c r="C49" s="90"/>
      <c r="D49" s="245" t="s">
        <v>41</v>
      </c>
      <c r="E49" s="43">
        <v>0.50529999999999997</v>
      </c>
      <c r="F49" s="43">
        <v>0.51</v>
      </c>
      <c r="G49" s="43">
        <f>188/322</f>
        <v>0.58385093167701863</v>
      </c>
      <c r="H49" s="159">
        <f>G49/F49</f>
        <v>1.144805748386311</v>
      </c>
    </row>
    <row r="50" spans="1:8" ht="54" customHeight="1" thickBot="1" x14ac:dyDescent="0.35">
      <c r="A50" s="216"/>
      <c r="B50" s="183"/>
      <c r="C50" s="91"/>
      <c r="D50" s="246"/>
      <c r="E50" s="67" t="s">
        <v>80</v>
      </c>
      <c r="F50" s="67" t="s">
        <v>107</v>
      </c>
      <c r="G50" s="67" t="s">
        <v>106</v>
      </c>
      <c r="H50" s="178"/>
    </row>
    <row r="51" spans="1:8" ht="39.75" customHeight="1" thickBot="1" x14ac:dyDescent="0.35">
      <c r="A51" s="216"/>
      <c r="B51" s="175" t="s">
        <v>43</v>
      </c>
      <c r="C51" s="88">
        <v>62.908999999999999</v>
      </c>
      <c r="D51" s="161" t="s">
        <v>44</v>
      </c>
      <c r="E51" s="162"/>
      <c r="F51" s="162"/>
      <c r="G51" s="162"/>
      <c r="H51" s="163"/>
    </row>
    <row r="52" spans="1:8" ht="46.5" customHeight="1" thickBot="1" x14ac:dyDescent="0.55000000000000004">
      <c r="A52" s="216"/>
      <c r="B52" s="138"/>
      <c r="C52" s="80"/>
      <c r="D52" s="237" t="s">
        <v>92</v>
      </c>
      <c r="E52" s="50">
        <f>E53/E54</f>
        <v>0.97103655732716831</v>
      </c>
      <c r="F52" s="55">
        <v>1</v>
      </c>
      <c r="G52" s="50">
        <f>G53/G54</f>
        <v>0.97252109566110312</v>
      </c>
      <c r="H52" s="171">
        <f>G52/F52</f>
        <v>0.97252109566110312</v>
      </c>
    </row>
    <row r="53" spans="1:8" ht="30" customHeight="1" thickBot="1" x14ac:dyDescent="0.35">
      <c r="A53" s="216"/>
      <c r="B53" s="138"/>
      <c r="C53" s="80"/>
      <c r="D53" s="241"/>
      <c r="E53" s="54">
        <v>235191598</v>
      </c>
      <c r="F53" s="54"/>
      <c r="G53" s="54">
        <v>129778170</v>
      </c>
      <c r="H53" s="172"/>
    </row>
    <row r="54" spans="1:8" ht="30" customHeight="1" thickBot="1" x14ac:dyDescent="0.35">
      <c r="A54" s="216"/>
      <c r="B54" s="138"/>
      <c r="C54" s="80"/>
      <c r="D54" s="238"/>
      <c r="E54" s="54">
        <v>242206739</v>
      </c>
      <c r="F54" s="54"/>
      <c r="G54" s="54">
        <v>133445095</v>
      </c>
      <c r="H54" s="173"/>
    </row>
    <row r="55" spans="1:8" ht="45.75" customHeight="1" thickBot="1" x14ac:dyDescent="0.55000000000000004">
      <c r="A55" s="216"/>
      <c r="B55" s="138"/>
      <c r="C55" s="80"/>
      <c r="D55" s="237" t="s">
        <v>45</v>
      </c>
      <c r="E55" s="50">
        <f>E56/E57</f>
        <v>0.85601928276950556</v>
      </c>
      <c r="F55" s="57">
        <v>1</v>
      </c>
      <c r="G55" s="50">
        <f>G56/G57</f>
        <v>0.77232758020859749</v>
      </c>
      <c r="H55" s="171">
        <f>G55/F55</f>
        <v>0.77232758020859749</v>
      </c>
    </row>
    <row r="56" spans="1:8" ht="30" customHeight="1" thickBot="1" x14ac:dyDescent="0.35">
      <c r="A56" s="216"/>
      <c r="B56" s="138"/>
      <c r="C56" s="80"/>
      <c r="D56" s="241"/>
      <c r="E56" s="54">
        <v>66964477</v>
      </c>
      <c r="F56" s="54"/>
      <c r="G56" s="54">
        <v>100231260</v>
      </c>
      <c r="H56" s="172"/>
    </row>
    <row r="57" spans="1:8" ht="30" customHeight="1" thickBot="1" x14ac:dyDescent="0.35">
      <c r="A57" s="217"/>
      <c r="B57" s="139"/>
      <c r="C57" s="81"/>
      <c r="D57" s="242"/>
      <c r="E57" s="63">
        <v>78227767</v>
      </c>
      <c r="F57" s="63"/>
      <c r="G57" s="63">
        <v>129778170</v>
      </c>
      <c r="H57" s="174"/>
    </row>
    <row r="58" spans="1:8" ht="35.25" customHeight="1" thickTop="1" thickBot="1" x14ac:dyDescent="0.35">
      <c r="A58" s="140" t="s">
        <v>127</v>
      </c>
      <c r="B58" s="138" t="s">
        <v>43</v>
      </c>
      <c r="C58" s="69"/>
      <c r="D58" s="164" t="s">
        <v>46</v>
      </c>
      <c r="E58" s="165"/>
      <c r="F58" s="165"/>
      <c r="G58" s="165"/>
      <c r="H58" s="166"/>
    </row>
    <row r="59" spans="1:8" ht="72.75" customHeight="1" thickBot="1" x14ac:dyDescent="0.35">
      <c r="A59" s="140"/>
      <c r="B59" s="138"/>
      <c r="C59" s="69"/>
      <c r="D59" s="79" t="s">
        <v>47</v>
      </c>
      <c r="E59" s="13">
        <v>1</v>
      </c>
      <c r="F59" s="13">
        <v>1</v>
      </c>
      <c r="G59" s="13">
        <v>1</v>
      </c>
      <c r="H59" s="14">
        <f>G59/F59</f>
        <v>1</v>
      </c>
    </row>
    <row r="60" spans="1:8" ht="72.75" customHeight="1" thickBot="1" x14ac:dyDescent="0.35">
      <c r="A60" s="140"/>
      <c r="B60" s="138"/>
      <c r="C60" s="75"/>
      <c r="D60" s="79" t="s">
        <v>130</v>
      </c>
      <c r="E60" s="13">
        <v>1</v>
      </c>
      <c r="F60" s="13">
        <v>1</v>
      </c>
      <c r="G60" s="13">
        <v>1</v>
      </c>
      <c r="H60" s="14">
        <f t="shared" ref="H60:H65" si="6">G60/F60</f>
        <v>1</v>
      </c>
    </row>
    <row r="61" spans="1:8" ht="72.75" customHeight="1" thickBot="1" x14ac:dyDescent="0.35">
      <c r="A61" s="140"/>
      <c r="B61" s="138"/>
      <c r="C61" s="75"/>
      <c r="D61" s="79" t="s">
        <v>49</v>
      </c>
      <c r="E61" s="13">
        <v>1</v>
      </c>
      <c r="F61" s="13">
        <v>1</v>
      </c>
      <c r="G61" s="13">
        <v>1</v>
      </c>
      <c r="H61" s="14">
        <f t="shared" si="6"/>
        <v>1</v>
      </c>
    </row>
    <row r="62" spans="1:8" ht="72.75" customHeight="1" thickBot="1" x14ac:dyDescent="0.35">
      <c r="A62" s="140"/>
      <c r="B62" s="138"/>
      <c r="C62" s="75"/>
      <c r="D62" s="77" t="s">
        <v>104</v>
      </c>
      <c r="E62" s="13"/>
      <c r="F62" s="13">
        <v>1</v>
      </c>
      <c r="G62" s="13">
        <v>1</v>
      </c>
      <c r="H62" s="14">
        <f t="shared" si="6"/>
        <v>1</v>
      </c>
    </row>
    <row r="63" spans="1:8" ht="72.75" customHeight="1" thickBot="1" x14ac:dyDescent="0.35">
      <c r="A63" s="140"/>
      <c r="B63" s="138"/>
      <c r="C63" s="75"/>
      <c r="D63" s="77" t="s">
        <v>126</v>
      </c>
      <c r="E63" s="13"/>
      <c r="F63" s="13">
        <v>1</v>
      </c>
      <c r="G63" s="13">
        <v>1</v>
      </c>
      <c r="H63" s="14">
        <f t="shared" si="6"/>
        <v>1</v>
      </c>
    </row>
    <row r="64" spans="1:8" ht="72.75" customHeight="1" thickBot="1" x14ac:dyDescent="0.35">
      <c r="A64" s="140"/>
      <c r="B64" s="138"/>
      <c r="C64" s="75"/>
      <c r="D64" s="77" t="s">
        <v>125</v>
      </c>
      <c r="E64" s="13">
        <v>1</v>
      </c>
      <c r="F64" s="13">
        <v>1</v>
      </c>
      <c r="G64" s="13">
        <v>1</v>
      </c>
      <c r="H64" s="14">
        <f t="shared" si="6"/>
        <v>1</v>
      </c>
    </row>
    <row r="65" spans="1:8" ht="72.75" customHeight="1" thickBot="1" x14ac:dyDescent="0.35">
      <c r="A65" s="141"/>
      <c r="B65" s="139"/>
      <c r="C65" s="76"/>
      <c r="D65" s="78" t="s">
        <v>105</v>
      </c>
      <c r="E65" s="15">
        <v>1</v>
      </c>
      <c r="F65" s="15">
        <v>1</v>
      </c>
      <c r="G65" s="15">
        <v>1</v>
      </c>
      <c r="H65" s="16">
        <f t="shared" si="6"/>
        <v>1</v>
      </c>
    </row>
    <row r="66" spans="1:8" ht="34.5" customHeight="1" thickTop="1" x14ac:dyDescent="0.3">
      <c r="A66" s="17" t="s">
        <v>52</v>
      </c>
      <c r="B66" s="18"/>
    </row>
    <row r="67" spans="1:8" ht="28" customHeight="1" x14ac:dyDescent="0.3">
      <c r="B67" s="18"/>
    </row>
    <row r="68" spans="1:8" ht="28" customHeight="1" x14ac:dyDescent="0.3">
      <c r="B68" s="20"/>
      <c r="C68" s="20"/>
      <c r="D68" s="20"/>
      <c r="E68" s="20"/>
      <c r="F68" s="20"/>
    </row>
    <row r="69" spans="1:8" ht="28" customHeight="1" x14ac:dyDescent="0.3">
      <c r="A69" s="19"/>
      <c r="B69" s="22"/>
      <c r="C69" s="23"/>
      <c r="D69" s="23"/>
      <c r="E69" s="23"/>
      <c r="F69" s="23"/>
      <c r="G69" s="24"/>
      <c r="H69" s="24"/>
    </row>
    <row r="70" spans="1:8" s="24" customFormat="1" ht="30" customHeight="1" x14ac:dyDescent="0.5">
      <c r="A70" s="21" t="s">
        <v>53</v>
      </c>
      <c r="B70" s="22">
        <f>AVERAGE(H20)</f>
        <v>1.9038461538461537</v>
      </c>
      <c r="C70" s="23"/>
      <c r="D70" s="23"/>
      <c r="E70" s="23"/>
      <c r="F70" s="23"/>
    </row>
    <row r="71" spans="1:8" s="24" customFormat="1" ht="30" customHeight="1" x14ac:dyDescent="0.5">
      <c r="A71" s="21" t="s">
        <v>54</v>
      </c>
      <c r="B71" s="22">
        <f>AVERAGE(H26:H33)</f>
        <v>1.0603597250913714</v>
      </c>
      <c r="C71" s="25"/>
      <c r="D71" s="26"/>
      <c r="E71" s="26"/>
      <c r="F71" s="26"/>
    </row>
    <row r="72" spans="1:8" s="24" customFormat="1" ht="30" customHeight="1" x14ac:dyDescent="0.5">
      <c r="A72" s="21" t="s">
        <v>55</v>
      </c>
      <c r="B72" s="27">
        <f>AVERAGE(H34:H45)</f>
        <v>1.0528726561606685</v>
      </c>
      <c r="C72" s="23"/>
      <c r="D72" s="26"/>
      <c r="E72" s="26"/>
      <c r="F72" s="26"/>
    </row>
    <row r="73" spans="1:8" s="24" customFormat="1" ht="30" customHeight="1" thickBot="1" x14ac:dyDescent="0.55000000000000004">
      <c r="A73" s="21" t="s">
        <v>56</v>
      </c>
      <c r="B73" s="28">
        <f>AVERAGE(H20:H45)</f>
        <v>1.1228143820807335</v>
      </c>
      <c r="C73" s="29"/>
      <c r="D73" s="30"/>
      <c r="E73" s="31"/>
      <c r="F73" s="32"/>
      <c r="G73" s="1"/>
      <c r="H73" s="1"/>
    </row>
    <row r="74" spans="1:8" ht="30" customHeight="1" thickTop="1" thickBot="1" x14ac:dyDescent="0.55000000000000004">
      <c r="A74" s="21" t="s">
        <v>57</v>
      </c>
      <c r="B74" s="33">
        <f>AVERAGE(H59:H65,H52:H56,H47:H50,H20:H45)</f>
        <v>1.0619267246377311</v>
      </c>
      <c r="C74" s="29"/>
      <c r="D74" s="30"/>
      <c r="E74" s="31"/>
      <c r="F74" s="31"/>
    </row>
    <row r="75" spans="1:8" ht="30" customHeight="1" thickTop="1" x14ac:dyDescent="0.5">
      <c r="A75" s="21" t="s">
        <v>58</v>
      </c>
      <c r="B75" s="35"/>
      <c r="C75" s="29"/>
      <c r="D75" s="30"/>
      <c r="E75" s="36"/>
      <c r="F75" s="31"/>
    </row>
    <row r="76" spans="1:8" x14ac:dyDescent="0.3">
      <c r="A76" s="34"/>
      <c r="B76" s="35"/>
      <c r="C76" s="29"/>
      <c r="D76" s="30"/>
      <c r="E76" s="36"/>
      <c r="F76" s="36"/>
    </row>
    <row r="77" spans="1:8" ht="19.5" customHeight="1" x14ac:dyDescent="0.3">
      <c r="A77" s="34"/>
      <c r="B77" s="35"/>
      <c r="C77" s="29"/>
      <c r="D77" s="30"/>
      <c r="E77" s="36"/>
      <c r="F77" s="32"/>
    </row>
    <row r="78" spans="1:8" x14ac:dyDescent="0.3">
      <c r="A78" s="34"/>
      <c r="B78" s="35"/>
      <c r="C78" s="29"/>
      <c r="D78" s="30"/>
      <c r="E78" s="36"/>
      <c r="F78" s="36"/>
    </row>
    <row r="79" spans="1:8" ht="19.5" customHeight="1" x14ac:dyDescent="0.3">
      <c r="A79" s="34"/>
      <c r="B79" s="35"/>
      <c r="C79" s="29"/>
      <c r="D79" s="30"/>
      <c r="E79" s="36"/>
      <c r="F79" s="31"/>
    </row>
    <row r="80" spans="1:8" x14ac:dyDescent="0.3">
      <c r="A80" s="34"/>
      <c r="B80" s="35"/>
      <c r="C80" s="29"/>
      <c r="D80" s="30"/>
      <c r="E80" s="36"/>
      <c r="F80" s="36"/>
    </row>
    <row r="81" spans="1:6" ht="19.5" customHeight="1" x14ac:dyDescent="0.3">
      <c r="A81" s="34"/>
      <c r="B81" s="35"/>
      <c r="C81" s="29"/>
      <c r="D81" s="30"/>
      <c r="E81" s="36"/>
      <c r="F81" s="32"/>
    </row>
    <row r="82" spans="1:6" x14ac:dyDescent="0.3">
      <c r="A82" s="34"/>
      <c r="B82" s="35"/>
      <c r="C82" s="29"/>
      <c r="D82" s="30"/>
      <c r="E82" s="37"/>
      <c r="F82" s="37"/>
    </row>
    <row r="83" spans="1:6" ht="19.5" customHeight="1" x14ac:dyDescent="0.3">
      <c r="A83" s="34"/>
      <c r="B83" s="35"/>
      <c r="C83" s="29"/>
      <c r="D83" s="30"/>
      <c r="E83" s="36"/>
      <c r="F83" s="31"/>
    </row>
    <row r="84" spans="1:6" x14ac:dyDescent="0.3">
      <c r="A84" s="34"/>
      <c r="B84" s="35"/>
      <c r="C84" s="29"/>
      <c r="D84" s="30"/>
      <c r="E84" s="36"/>
      <c r="F84" s="36"/>
    </row>
    <row r="85" spans="1:6" ht="19.5" customHeight="1" x14ac:dyDescent="0.3">
      <c r="A85" s="34"/>
      <c r="B85" s="35"/>
      <c r="C85" s="29"/>
      <c r="D85" s="30"/>
      <c r="E85" s="36"/>
      <c r="F85" s="32"/>
    </row>
    <row r="86" spans="1:6" x14ac:dyDescent="0.3">
      <c r="A86" s="34"/>
      <c r="B86" s="35"/>
      <c r="C86" s="29"/>
      <c r="D86" s="30"/>
      <c r="E86" s="36"/>
      <c r="F86" s="36"/>
    </row>
    <row r="87" spans="1:6" ht="19.5" customHeight="1" x14ac:dyDescent="0.3">
      <c r="A87" s="34"/>
      <c r="B87" s="35"/>
      <c r="C87" s="29"/>
      <c r="D87" s="30"/>
      <c r="E87" s="36"/>
      <c r="F87" s="31"/>
    </row>
    <row r="88" spans="1:6" x14ac:dyDescent="0.3">
      <c r="A88" s="34"/>
      <c r="B88" s="35"/>
      <c r="C88" s="29"/>
      <c r="D88" s="30"/>
      <c r="E88" s="36"/>
      <c r="F88" s="36"/>
    </row>
    <row r="89" spans="1:6" ht="19.5" customHeight="1" x14ac:dyDescent="0.3">
      <c r="A89" s="34"/>
      <c r="B89" s="35"/>
      <c r="C89" s="29"/>
      <c r="D89" s="30"/>
      <c r="E89" s="36"/>
      <c r="F89" s="32"/>
    </row>
    <row r="90" spans="1:6" x14ac:dyDescent="0.3">
      <c r="A90" s="34"/>
      <c r="B90" s="35"/>
      <c r="C90" s="29"/>
      <c r="D90" s="30"/>
      <c r="E90" s="36"/>
      <c r="F90" s="36"/>
    </row>
    <row r="91" spans="1:6" ht="19.5" customHeight="1" x14ac:dyDescent="0.3">
      <c r="A91" s="34"/>
      <c r="B91" s="35"/>
      <c r="C91" s="29"/>
      <c r="D91" s="30"/>
      <c r="E91" s="36"/>
      <c r="F91" s="31"/>
    </row>
    <row r="92" spans="1:6" x14ac:dyDescent="0.3">
      <c r="A92" s="34"/>
      <c r="B92" s="35"/>
      <c r="C92" s="29"/>
      <c r="D92" s="30"/>
      <c r="E92" s="36"/>
      <c r="F92" s="36"/>
    </row>
    <row r="93" spans="1:6" ht="19.5" customHeight="1" x14ac:dyDescent="0.3">
      <c r="A93" s="34"/>
    </row>
    <row r="94" spans="1:6" x14ac:dyDescent="0.3">
      <c r="A94" s="38"/>
    </row>
  </sheetData>
  <mergeCells count="66">
    <mergeCell ref="B5:H5"/>
    <mergeCell ref="B6:B19"/>
    <mergeCell ref="D6:H6"/>
    <mergeCell ref="D58:H58"/>
    <mergeCell ref="D51:H51"/>
    <mergeCell ref="D52:D54"/>
    <mergeCell ref="H52:H54"/>
    <mergeCell ref="D55:D57"/>
    <mergeCell ref="H55:H57"/>
    <mergeCell ref="D44:D45"/>
    <mergeCell ref="H44:H45"/>
    <mergeCell ref="B46:H46"/>
    <mergeCell ref="B47:B50"/>
    <mergeCell ref="D47:D48"/>
    <mergeCell ref="H47:H48"/>
    <mergeCell ref="D49:D50"/>
    <mergeCell ref="H49:H50"/>
    <mergeCell ref="B34:B45"/>
    <mergeCell ref="D34:D35"/>
    <mergeCell ref="H34:H35"/>
    <mergeCell ref="D36:D37"/>
    <mergeCell ref="H36:H37"/>
    <mergeCell ref="D38:D39"/>
    <mergeCell ref="H38:H39"/>
    <mergeCell ref="D40:D41"/>
    <mergeCell ref="H40:H41"/>
    <mergeCell ref="D42:D43"/>
    <mergeCell ref="H42:H43"/>
    <mergeCell ref="B26:B33"/>
    <mergeCell ref="D26:D27"/>
    <mergeCell ref="H26:H27"/>
    <mergeCell ref="D28:D29"/>
    <mergeCell ref="H28:H29"/>
    <mergeCell ref="D30:D31"/>
    <mergeCell ref="H30:H31"/>
    <mergeCell ref="D32:D33"/>
    <mergeCell ref="H32:H33"/>
    <mergeCell ref="B20:B25"/>
    <mergeCell ref="D20:D21"/>
    <mergeCell ref="H20:H21"/>
    <mergeCell ref="D22:D23"/>
    <mergeCell ref="H22:H23"/>
    <mergeCell ref="D24:D25"/>
    <mergeCell ref="H24:H25"/>
    <mergeCell ref="H11:H12"/>
    <mergeCell ref="D14:D15"/>
    <mergeCell ref="H14:H15"/>
    <mergeCell ref="D13:H13"/>
    <mergeCell ref="D16:D17"/>
    <mergeCell ref="H16:H17"/>
    <mergeCell ref="A58:A65"/>
    <mergeCell ref="A5:A57"/>
    <mergeCell ref="B58:B65"/>
    <mergeCell ref="B51:B57"/>
    <mergeCell ref="A1:A3"/>
    <mergeCell ref="B1:H1"/>
    <mergeCell ref="B2:B4"/>
    <mergeCell ref="D2:H2"/>
    <mergeCell ref="D3:H3"/>
    <mergeCell ref="D7:D8"/>
    <mergeCell ref="H7:H8"/>
    <mergeCell ref="D9:D10"/>
    <mergeCell ref="H9:H10"/>
    <mergeCell ref="D18:D19"/>
    <mergeCell ref="H18:H19"/>
    <mergeCell ref="D11:D12"/>
  </mergeCells>
  <conditionalFormatting sqref="H26:H27 H47:H48 H52 H55 H34:H43">
    <cfRule type="cellIs" dxfId="163" priority="57" stopIfTrue="1" operator="greaterThan">
      <formula>1.1</formula>
    </cfRule>
    <cfRule type="cellIs" dxfId="162" priority="58" stopIfTrue="1" operator="between">
      <formula>0.9</formula>
      <formula>0.999</formula>
    </cfRule>
    <cfRule type="cellIs" dxfId="161" priority="59" stopIfTrue="1" operator="between">
      <formula>100%</formula>
      <formula>110%</formula>
    </cfRule>
    <cfRule type="cellIs" dxfId="160" priority="60" stopIfTrue="1" operator="lessThan">
      <formula>90%</formula>
    </cfRule>
  </conditionalFormatting>
  <conditionalFormatting sqref="H59:H65">
    <cfRule type="cellIs" dxfId="159" priority="53" operator="greaterThan">
      <formula>1.1</formula>
    </cfRule>
    <cfRule type="cellIs" dxfId="158" priority="54" operator="between">
      <formula>0.9</formula>
      <formula>0.999</formula>
    </cfRule>
    <cfRule type="cellIs" dxfId="157" priority="55" operator="between">
      <formula>100%</formula>
      <formula>110%</formula>
    </cfRule>
    <cfRule type="cellIs" dxfId="156" priority="56" operator="lessThan">
      <formula>90%</formula>
    </cfRule>
  </conditionalFormatting>
  <conditionalFormatting sqref="H20:H25">
    <cfRule type="cellIs" dxfId="155" priority="49" operator="greaterThan">
      <formula>1.1</formula>
    </cfRule>
    <cfRule type="cellIs" dxfId="154" priority="50" operator="between">
      <formula>0.9</formula>
      <formula>0.999</formula>
    </cfRule>
    <cfRule type="cellIs" dxfId="153" priority="51" operator="between">
      <formula>100%</formula>
      <formula>110%</formula>
    </cfRule>
    <cfRule type="cellIs" dxfId="152" priority="52" operator="lessThan">
      <formula>90%</formula>
    </cfRule>
  </conditionalFormatting>
  <conditionalFormatting sqref="H28:H29">
    <cfRule type="cellIs" dxfId="151" priority="45" operator="greaterThan">
      <formula>1.1</formula>
    </cfRule>
    <cfRule type="cellIs" dxfId="150" priority="46" operator="between">
      <formula>0.9</formula>
      <formula>0.999</formula>
    </cfRule>
    <cfRule type="cellIs" dxfId="149" priority="47" operator="between">
      <formula>100%</formula>
      <formula>110%</formula>
    </cfRule>
    <cfRule type="cellIs" dxfId="148" priority="48" operator="lessThan">
      <formula>90%</formula>
    </cfRule>
  </conditionalFormatting>
  <conditionalFormatting sqref="H30:H33">
    <cfRule type="cellIs" dxfId="147" priority="41" operator="greaterThan">
      <formula>1.1</formula>
    </cfRule>
    <cfRule type="cellIs" dxfId="146" priority="42" operator="between">
      <formula>0.9</formula>
      <formula>0.999</formula>
    </cfRule>
    <cfRule type="cellIs" dxfId="145" priority="43" operator="between">
      <formula>100%</formula>
      <formula>110%</formula>
    </cfRule>
    <cfRule type="cellIs" dxfId="144" priority="44" operator="lessThan">
      <formula>90%</formula>
    </cfRule>
  </conditionalFormatting>
  <conditionalFormatting sqref="H7:H10">
    <cfRule type="cellIs" dxfId="143" priority="37" operator="greaterThan">
      <formula>1.1</formula>
    </cfRule>
    <cfRule type="cellIs" dxfId="142" priority="38" operator="between">
      <formula>0.9</formula>
      <formula>0.999</formula>
    </cfRule>
    <cfRule type="cellIs" dxfId="141" priority="39" operator="between">
      <formula>100%</formula>
      <formula>110%</formula>
    </cfRule>
    <cfRule type="cellIs" dxfId="140" priority="40" operator="lessThan">
      <formula>90%</formula>
    </cfRule>
  </conditionalFormatting>
  <conditionalFormatting sqref="H49:H50">
    <cfRule type="cellIs" dxfId="139" priority="29" operator="greaterThan">
      <formula>1.1</formula>
    </cfRule>
    <cfRule type="cellIs" dxfId="138" priority="30" operator="between">
      <formula>0.9</formula>
      <formula>0.999</formula>
    </cfRule>
    <cfRule type="cellIs" dxfId="137" priority="31" operator="between">
      <formula>100%</formula>
      <formula>110%</formula>
    </cfRule>
    <cfRule type="cellIs" dxfId="136" priority="32" operator="lessThan">
      <formula>90%</formula>
    </cfRule>
  </conditionalFormatting>
  <conditionalFormatting sqref="H14:H15">
    <cfRule type="cellIs" dxfId="135" priority="21" operator="greaterThan">
      <formula>1.1</formula>
    </cfRule>
    <cfRule type="cellIs" dxfId="134" priority="22" operator="between">
      <formula>0.9</formula>
      <formula>0.999</formula>
    </cfRule>
    <cfRule type="cellIs" dxfId="133" priority="23" operator="between">
      <formula>100%</formula>
      <formula>110%</formula>
    </cfRule>
    <cfRule type="cellIs" dxfId="132" priority="24" operator="lessThan">
      <formula>90%</formula>
    </cfRule>
  </conditionalFormatting>
  <conditionalFormatting sqref="H16:H17">
    <cfRule type="cellIs" dxfId="131" priority="13" operator="greaterThan">
      <formula>1.1</formula>
    </cfRule>
    <cfRule type="cellIs" dxfId="130" priority="14" operator="between">
      <formula>0.9</formula>
      <formula>0.999</formula>
    </cfRule>
    <cfRule type="cellIs" dxfId="129" priority="15" operator="between">
      <formula>100%</formula>
      <formula>110%</formula>
    </cfRule>
    <cfRule type="cellIs" dxfId="128" priority="16" operator="lessThan">
      <formula>90%</formula>
    </cfRule>
  </conditionalFormatting>
  <conditionalFormatting sqref="H11:H12">
    <cfRule type="cellIs" dxfId="127" priority="9" operator="greaterThan">
      <formula>1.1</formula>
    </cfRule>
    <cfRule type="cellIs" dxfId="126" priority="10" operator="between">
      <formula>0.9</formula>
      <formula>0.999</formula>
    </cfRule>
    <cfRule type="cellIs" dxfId="125" priority="11" operator="between">
      <formula>100%</formula>
      <formula>110%</formula>
    </cfRule>
    <cfRule type="cellIs" dxfId="124" priority="12" operator="lessThan">
      <formula>90%</formula>
    </cfRule>
  </conditionalFormatting>
  <conditionalFormatting sqref="H18:H19">
    <cfRule type="cellIs" dxfId="123" priority="5" operator="greaterThan">
      <formula>1.1</formula>
    </cfRule>
    <cfRule type="cellIs" dxfId="122" priority="6" operator="between">
      <formula>0.9</formula>
      <formula>0.999</formula>
    </cfRule>
    <cfRule type="cellIs" dxfId="121" priority="7" operator="between">
      <formula>100%</formula>
      <formula>110%</formula>
    </cfRule>
    <cfRule type="cellIs" dxfId="120" priority="8" operator="lessThan">
      <formula>90%</formula>
    </cfRule>
  </conditionalFormatting>
  <conditionalFormatting sqref="H44:H45">
    <cfRule type="cellIs" dxfId="119" priority="1" operator="greaterThan">
      <formula>1.1</formula>
    </cfRule>
    <cfRule type="cellIs" dxfId="118" priority="2" operator="between">
      <formula>0.9</formula>
      <formula>0.999</formula>
    </cfRule>
    <cfRule type="cellIs" dxfId="117" priority="3" operator="between">
      <formula>100%</formula>
      <formula>110%</formula>
    </cfRule>
    <cfRule type="cellIs" dxfId="116" priority="4" operator="lessThan">
      <formula>90%</formula>
    </cfRule>
  </conditionalFormatting>
  <printOptions horizontalCentered="1"/>
  <pageMargins left="0.7" right="0.7" top="0.6" bottom="0.6" header="0.3" footer="0.3"/>
  <pageSetup paperSize="9" scale="30" fitToHeight="0" orientation="portrait" horizontalDpi="1200" verticalDpi="1200" r:id="rId1"/>
  <rowBreaks count="1" manualBreakCount="1">
    <brk id="57" max="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view="pageBreakPreview" zoomScale="60" zoomScaleNormal="50" workbookViewId="0">
      <selection activeCell="A4" sqref="A4"/>
    </sheetView>
  </sheetViews>
  <sheetFormatPr defaultColWidth="9.1796875" defaultRowHeight="15" x14ac:dyDescent="0.3"/>
  <cols>
    <col min="1" max="1" width="31.81640625" style="1" customWidth="1"/>
    <col min="2" max="2" width="43.26953125" style="1" customWidth="1"/>
    <col min="3" max="3" width="29.54296875" style="1" customWidth="1"/>
    <col min="4" max="4" width="46.7265625" style="1" customWidth="1"/>
    <col min="5" max="6" width="39.453125" style="1" customWidth="1"/>
    <col min="7" max="7" width="39.54296875" style="1" customWidth="1"/>
    <col min="8" max="8" width="21.1796875" style="1" customWidth="1"/>
    <col min="9" max="16384" width="9.1796875" style="1"/>
  </cols>
  <sheetData>
    <row r="1" spans="1:8" ht="96" customHeight="1" thickTop="1" thickBot="1" x14ac:dyDescent="0.35">
      <c r="A1" s="200" t="s">
        <v>0</v>
      </c>
      <c r="B1" s="203"/>
      <c r="C1" s="204"/>
      <c r="D1" s="204"/>
      <c r="E1" s="204"/>
      <c r="F1" s="204"/>
      <c r="G1" s="204"/>
      <c r="H1" s="205"/>
    </row>
    <row r="2" spans="1:8" ht="30" customHeight="1" thickBot="1" x14ac:dyDescent="0.4">
      <c r="A2" s="201"/>
      <c r="B2" s="206" t="s">
        <v>1</v>
      </c>
      <c r="C2" s="2" t="s">
        <v>2</v>
      </c>
      <c r="D2" s="209" t="s">
        <v>3</v>
      </c>
      <c r="E2" s="210"/>
      <c r="F2" s="210"/>
      <c r="G2" s="210"/>
      <c r="H2" s="211"/>
    </row>
    <row r="3" spans="1:8" ht="30" customHeight="1" thickTop="1" thickBot="1" x14ac:dyDescent="0.4">
      <c r="A3" s="202"/>
      <c r="B3" s="207"/>
      <c r="C3" s="3" t="s">
        <v>4</v>
      </c>
      <c r="D3" s="212" t="s">
        <v>5</v>
      </c>
      <c r="E3" s="213"/>
      <c r="F3" s="213"/>
      <c r="G3" s="213"/>
      <c r="H3" s="214"/>
    </row>
    <row r="4" spans="1:8" ht="84" customHeight="1" thickTop="1" thickBot="1" x14ac:dyDescent="0.35">
      <c r="A4" s="108" t="s">
        <v>180</v>
      </c>
      <c r="B4" s="208"/>
      <c r="C4" s="5" t="s">
        <v>93</v>
      </c>
      <c r="D4" s="6" t="s">
        <v>8</v>
      </c>
      <c r="E4" s="7" t="s">
        <v>184</v>
      </c>
      <c r="F4" s="7" t="s">
        <v>185</v>
      </c>
      <c r="G4" s="8" t="s">
        <v>186</v>
      </c>
      <c r="H4" s="9" t="s">
        <v>12</v>
      </c>
    </row>
    <row r="5" spans="1:8" ht="40" customHeight="1" thickTop="1" thickBot="1" x14ac:dyDescent="0.35">
      <c r="A5" s="215" t="s">
        <v>127</v>
      </c>
      <c r="B5" s="142" t="s">
        <v>132</v>
      </c>
      <c r="C5" s="143"/>
      <c r="D5" s="143"/>
      <c r="E5" s="143"/>
      <c r="F5" s="143"/>
      <c r="G5" s="143"/>
      <c r="H5" s="144"/>
    </row>
    <row r="6" spans="1:8" ht="40" customHeight="1" thickTop="1" thickBot="1" x14ac:dyDescent="0.35">
      <c r="A6" s="216"/>
      <c r="B6" s="147" t="s">
        <v>176</v>
      </c>
      <c r="C6" s="111">
        <v>110.542</v>
      </c>
      <c r="D6" s="272" t="s">
        <v>133</v>
      </c>
      <c r="E6" s="273"/>
      <c r="F6" s="273"/>
      <c r="G6" s="273"/>
      <c r="H6" s="274"/>
    </row>
    <row r="7" spans="1:8" ht="39.75" customHeight="1" thickBot="1" x14ac:dyDescent="0.55000000000000004">
      <c r="A7" s="216"/>
      <c r="B7" s="148"/>
      <c r="C7" s="112"/>
      <c r="D7" s="266" t="s">
        <v>151</v>
      </c>
      <c r="E7" s="96">
        <v>0.5</v>
      </c>
      <c r="F7" s="97">
        <v>0.51</v>
      </c>
      <c r="G7" s="96">
        <f>333/534</f>
        <v>0.6235955056179775</v>
      </c>
      <c r="H7" s="154">
        <f>G7/F7</f>
        <v>1.222736285525446</v>
      </c>
    </row>
    <row r="8" spans="1:8" ht="50.25" customHeight="1" thickBot="1" x14ac:dyDescent="0.35">
      <c r="A8" s="216"/>
      <c r="B8" s="148"/>
      <c r="C8" s="112"/>
      <c r="D8" s="267"/>
      <c r="E8" s="58"/>
      <c r="F8" s="58"/>
      <c r="G8" s="58" t="s">
        <v>154</v>
      </c>
      <c r="H8" s="155"/>
    </row>
    <row r="9" spans="1:8" ht="40" customHeight="1" thickBot="1" x14ac:dyDescent="0.55000000000000004">
      <c r="A9" s="216"/>
      <c r="B9" s="148"/>
      <c r="C9" s="112"/>
      <c r="D9" s="266" t="s">
        <v>152</v>
      </c>
      <c r="E9" s="61">
        <v>0.6</v>
      </c>
      <c r="F9" s="61">
        <v>0.61</v>
      </c>
      <c r="G9" s="61">
        <f>535/727</f>
        <v>0.73590096286107287</v>
      </c>
      <c r="H9" s="223">
        <f>G9/F9</f>
        <v>1.206395021083726</v>
      </c>
    </row>
    <row r="10" spans="1:8" ht="48.75" customHeight="1" thickBot="1" x14ac:dyDescent="0.35">
      <c r="A10" s="216"/>
      <c r="B10" s="148"/>
      <c r="C10" s="112"/>
      <c r="D10" s="268"/>
      <c r="E10" s="58"/>
      <c r="F10" s="58"/>
      <c r="G10" s="58" t="s">
        <v>155</v>
      </c>
      <c r="H10" s="223"/>
    </row>
    <row r="11" spans="1:8" ht="39.75" customHeight="1" thickBot="1" x14ac:dyDescent="0.35">
      <c r="A11" s="216"/>
      <c r="B11" s="148"/>
      <c r="C11" s="112"/>
      <c r="D11" s="263" t="s">
        <v>134</v>
      </c>
      <c r="E11" s="264"/>
      <c r="F11" s="264"/>
      <c r="G11" s="264"/>
      <c r="H11" s="265"/>
    </row>
    <row r="12" spans="1:8" ht="45" customHeight="1" thickBot="1" x14ac:dyDescent="0.55000000000000004">
      <c r="A12" s="216"/>
      <c r="B12" s="148"/>
      <c r="C12" s="112"/>
      <c r="D12" s="266" t="s">
        <v>147</v>
      </c>
      <c r="E12" s="61">
        <v>0.6</v>
      </c>
      <c r="F12" s="61">
        <v>0.61</v>
      </c>
      <c r="G12" s="61">
        <f>3612/4091</f>
        <v>0.88291371302859933</v>
      </c>
      <c r="H12" s="223">
        <f t="shared" ref="H12" si="0">G12/F12</f>
        <v>1.447399529555081</v>
      </c>
    </row>
    <row r="13" spans="1:8" ht="49.5" customHeight="1" thickBot="1" x14ac:dyDescent="0.35">
      <c r="A13" s="216"/>
      <c r="B13" s="148"/>
      <c r="C13" s="112"/>
      <c r="D13" s="268"/>
      <c r="E13" s="58"/>
      <c r="F13" s="58"/>
      <c r="G13" s="58" t="s">
        <v>156</v>
      </c>
      <c r="H13" s="223"/>
    </row>
    <row r="14" spans="1:8" ht="40.5" customHeight="1" thickBot="1" x14ac:dyDescent="0.55000000000000004">
      <c r="A14" s="216"/>
      <c r="B14" s="148"/>
      <c r="C14" s="112"/>
      <c r="D14" s="266" t="s">
        <v>148</v>
      </c>
      <c r="E14" s="61">
        <v>0.75</v>
      </c>
      <c r="F14" s="61">
        <v>0.76</v>
      </c>
      <c r="G14" s="61">
        <f>15/16</f>
        <v>0.9375</v>
      </c>
      <c r="H14" s="223">
        <f t="shared" ref="H14" si="1">G14/F14</f>
        <v>1.2335526315789473</v>
      </c>
    </row>
    <row r="15" spans="1:8" ht="47.25" customHeight="1" thickBot="1" x14ac:dyDescent="0.35">
      <c r="A15" s="216"/>
      <c r="B15" s="148"/>
      <c r="C15" s="112"/>
      <c r="D15" s="268"/>
      <c r="E15" s="58"/>
      <c r="F15" s="58"/>
      <c r="G15" s="58" t="s">
        <v>157</v>
      </c>
      <c r="H15" s="223"/>
    </row>
    <row r="16" spans="1:8" ht="39.75" customHeight="1" thickBot="1" x14ac:dyDescent="0.35">
      <c r="A16" s="216"/>
      <c r="B16" s="138" t="s">
        <v>177</v>
      </c>
      <c r="C16" s="113">
        <v>1.119</v>
      </c>
      <c r="D16" s="259" t="s">
        <v>133</v>
      </c>
      <c r="E16" s="260"/>
      <c r="F16" s="260"/>
      <c r="G16" s="260"/>
      <c r="H16" s="261"/>
    </row>
    <row r="17" spans="1:8" ht="39.75" customHeight="1" thickBot="1" x14ac:dyDescent="0.35">
      <c r="A17" s="216"/>
      <c r="B17" s="138"/>
      <c r="C17" s="114"/>
      <c r="D17" s="269" t="s">
        <v>143</v>
      </c>
      <c r="E17" s="270"/>
      <c r="F17" s="270"/>
      <c r="G17" s="270"/>
      <c r="H17" s="271"/>
    </row>
    <row r="18" spans="1:8" ht="39.75" customHeight="1" x14ac:dyDescent="0.6">
      <c r="A18" s="216"/>
      <c r="B18" s="138"/>
      <c r="C18" s="114"/>
      <c r="D18" s="255" t="s">
        <v>144</v>
      </c>
      <c r="E18" s="121">
        <v>0.15</v>
      </c>
      <c r="F18" s="98">
        <v>0.16</v>
      </c>
      <c r="G18" s="103">
        <f>12/51</f>
        <v>0.23529411764705882</v>
      </c>
      <c r="H18" s="159">
        <f>G18/F18</f>
        <v>1.4705882352941175</v>
      </c>
    </row>
    <row r="19" spans="1:8" ht="50.25" customHeight="1" thickBot="1" x14ac:dyDescent="0.35">
      <c r="A19" s="216"/>
      <c r="B19" s="138"/>
      <c r="C19" s="114"/>
      <c r="D19" s="256"/>
      <c r="E19" s="47"/>
      <c r="F19" s="47"/>
      <c r="G19" s="47" t="s">
        <v>158</v>
      </c>
      <c r="H19" s="160"/>
    </row>
    <row r="20" spans="1:8" ht="48" customHeight="1" x14ac:dyDescent="0.5">
      <c r="A20" s="216"/>
      <c r="B20" s="138"/>
      <c r="C20" s="114"/>
      <c r="D20" s="255" t="s">
        <v>145</v>
      </c>
      <c r="E20" s="53">
        <v>0.19</v>
      </c>
      <c r="F20" s="49">
        <v>0.2</v>
      </c>
      <c r="G20" s="53">
        <f>22/51</f>
        <v>0.43137254901960786</v>
      </c>
      <c r="H20" s="159">
        <f>G20/F20</f>
        <v>2.1568627450980391</v>
      </c>
    </row>
    <row r="21" spans="1:8" ht="51" customHeight="1" thickBot="1" x14ac:dyDescent="0.35">
      <c r="A21" s="216"/>
      <c r="B21" s="138"/>
      <c r="C21" s="114"/>
      <c r="D21" s="256"/>
      <c r="E21" s="41"/>
      <c r="F21" s="47"/>
      <c r="G21" s="41" t="s">
        <v>160</v>
      </c>
      <c r="H21" s="160"/>
    </row>
    <row r="22" spans="1:8" ht="33" customHeight="1" x14ac:dyDescent="0.5">
      <c r="A22" s="216"/>
      <c r="B22" s="138"/>
      <c r="C22" s="114"/>
      <c r="D22" s="255" t="s">
        <v>153</v>
      </c>
      <c r="E22" s="53">
        <v>0.15</v>
      </c>
      <c r="F22" s="50">
        <v>0.16</v>
      </c>
      <c r="G22" s="53">
        <f>9/51</f>
        <v>0.17647058823529413</v>
      </c>
      <c r="H22" s="159">
        <f>G22/F22</f>
        <v>1.1029411764705883</v>
      </c>
    </row>
    <row r="23" spans="1:8" ht="47.25" customHeight="1" thickBot="1" x14ac:dyDescent="0.35">
      <c r="A23" s="216"/>
      <c r="B23" s="138"/>
      <c r="C23" s="114"/>
      <c r="D23" s="256"/>
      <c r="E23" s="41"/>
      <c r="F23" s="47"/>
      <c r="G23" s="47" t="s">
        <v>159</v>
      </c>
      <c r="H23" s="160"/>
    </row>
    <row r="24" spans="1:8" ht="39" customHeight="1" x14ac:dyDescent="0.6">
      <c r="A24" s="216"/>
      <c r="B24" s="138"/>
      <c r="C24" s="114"/>
      <c r="D24" s="255" t="s">
        <v>146</v>
      </c>
      <c r="E24" s="121">
        <v>0.15</v>
      </c>
      <c r="F24" s="98">
        <v>0.16</v>
      </c>
      <c r="G24" s="53">
        <f>9/51</f>
        <v>0.17647058823529413</v>
      </c>
      <c r="H24" s="159">
        <f>G24/F24</f>
        <v>1.1029411764705883</v>
      </c>
    </row>
    <row r="25" spans="1:8" ht="49.5" customHeight="1" thickBot="1" x14ac:dyDescent="0.35">
      <c r="A25" s="216"/>
      <c r="B25" s="138"/>
      <c r="C25" s="114"/>
      <c r="D25" s="256"/>
      <c r="E25" s="47"/>
      <c r="F25" s="47"/>
      <c r="G25" s="47" t="s">
        <v>159</v>
      </c>
      <c r="H25" s="160"/>
    </row>
    <row r="26" spans="1:8" ht="34.5" customHeight="1" thickBot="1" x14ac:dyDescent="0.35">
      <c r="A26" s="216"/>
      <c r="B26" s="138"/>
      <c r="C26" s="114"/>
      <c r="D26" s="259" t="s">
        <v>134</v>
      </c>
      <c r="E26" s="260"/>
      <c r="F26" s="260"/>
      <c r="G26" s="260"/>
      <c r="H26" s="261"/>
    </row>
    <row r="27" spans="1:8" ht="47.25" customHeight="1" x14ac:dyDescent="0.5">
      <c r="A27" s="216"/>
      <c r="B27" s="138"/>
      <c r="C27" s="114"/>
      <c r="D27" s="255" t="s">
        <v>142</v>
      </c>
      <c r="E27" s="53">
        <v>0.57999999999999996</v>
      </c>
      <c r="F27" s="49">
        <v>0.59</v>
      </c>
      <c r="G27" s="53">
        <v>1</v>
      </c>
      <c r="H27" s="159">
        <f>G27/F27</f>
        <v>1.6949152542372883</v>
      </c>
    </row>
    <row r="28" spans="1:8" ht="49.5" customHeight="1" thickBot="1" x14ac:dyDescent="0.35">
      <c r="A28" s="216"/>
      <c r="B28" s="138"/>
      <c r="C28" s="114"/>
      <c r="D28" s="256"/>
      <c r="E28" s="41"/>
      <c r="F28" s="47"/>
      <c r="G28" s="41" t="s">
        <v>161</v>
      </c>
      <c r="H28" s="160"/>
    </row>
    <row r="29" spans="1:8" ht="39" customHeight="1" x14ac:dyDescent="0.5">
      <c r="A29" s="216"/>
      <c r="B29" s="138"/>
      <c r="C29" s="114"/>
      <c r="D29" s="255" t="s">
        <v>150</v>
      </c>
      <c r="E29" s="53">
        <v>0.75</v>
      </c>
      <c r="F29" s="71">
        <v>0.76</v>
      </c>
      <c r="G29" s="53">
        <f>4/5</f>
        <v>0.8</v>
      </c>
      <c r="H29" s="157">
        <f>G29/F29</f>
        <v>1.0526315789473684</v>
      </c>
    </row>
    <row r="30" spans="1:8" ht="47.25" customHeight="1" thickBot="1" x14ac:dyDescent="0.35">
      <c r="A30" s="216"/>
      <c r="B30" s="193"/>
      <c r="C30" s="115"/>
      <c r="D30" s="256"/>
      <c r="E30" s="41"/>
      <c r="F30" s="47"/>
      <c r="G30" s="47" t="s">
        <v>162</v>
      </c>
      <c r="H30" s="158"/>
    </row>
    <row r="31" spans="1:8" ht="39.75" customHeight="1" thickBot="1" x14ac:dyDescent="0.35">
      <c r="A31" s="216"/>
      <c r="B31" s="187" t="s">
        <v>178</v>
      </c>
      <c r="C31" s="118">
        <v>10.593</v>
      </c>
      <c r="D31" s="263" t="s">
        <v>133</v>
      </c>
      <c r="E31" s="264"/>
      <c r="F31" s="264"/>
      <c r="G31" s="264"/>
      <c r="H31" s="265"/>
    </row>
    <row r="32" spans="1:8" ht="47.25" customHeight="1" x14ac:dyDescent="0.5">
      <c r="A32" s="216"/>
      <c r="B32" s="148"/>
      <c r="C32" s="104"/>
      <c r="D32" s="266" t="s">
        <v>141</v>
      </c>
      <c r="E32" s="59">
        <v>10</v>
      </c>
      <c r="F32" s="60">
        <v>11</v>
      </c>
      <c r="G32" s="59">
        <v>12</v>
      </c>
      <c r="H32" s="188">
        <f>G32/F32</f>
        <v>1.0909090909090908</v>
      </c>
    </row>
    <row r="33" spans="1:8" ht="44.25" customHeight="1" thickBot="1" x14ac:dyDescent="0.35">
      <c r="A33" s="216"/>
      <c r="B33" s="148"/>
      <c r="C33" s="119"/>
      <c r="D33" s="267"/>
      <c r="E33" s="58" t="s">
        <v>165</v>
      </c>
      <c r="F33" s="58" t="s">
        <v>165</v>
      </c>
      <c r="G33" s="58" t="s">
        <v>165</v>
      </c>
      <c r="H33" s="189"/>
    </row>
    <row r="34" spans="1:8" ht="40.5" customHeight="1" thickBot="1" x14ac:dyDescent="0.35">
      <c r="A34" s="216"/>
      <c r="B34" s="148"/>
      <c r="C34" s="119"/>
      <c r="D34" s="263" t="s">
        <v>133</v>
      </c>
      <c r="E34" s="264"/>
      <c r="F34" s="264"/>
      <c r="G34" s="264"/>
      <c r="H34" s="265"/>
    </row>
    <row r="35" spans="1:8" ht="48" customHeight="1" x14ac:dyDescent="0.5">
      <c r="A35" s="216"/>
      <c r="B35" s="148"/>
      <c r="C35" s="119"/>
      <c r="D35" s="266" t="s">
        <v>139</v>
      </c>
      <c r="E35" s="99">
        <v>15</v>
      </c>
      <c r="F35" s="99">
        <v>16</v>
      </c>
      <c r="G35" s="99">
        <v>24</v>
      </c>
      <c r="H35" s="159">
        <f>G35/F35</f>
        <v>1.5</v>
      </c>
    </row>
    <row r="36" spans="1:8" ht="32.25" customHeight="1" thickBot="1" x14ac:dyDescent="0.35">
      <c r="A36" s="216"/>
      <c r="B36" s="148"/>
      <c r="C36" s="119"/>
      <c r="D36" s="268"/>
      <c r="E36" s="58" t="s">
        <v>165</v>
      </c>
      <c r="F36" s="58" t="s">
        <v>165</v>
      </c>
      <c r="G36" s="58" t="s">
        <v>165</v>
      </c>
      <c r="H36" s="178"/>
    </row>
    <row r="37" spans="1:8" ht="40.5" customHeight="1" x14ac:dyDescent="0.5">
      <c r="A37" s="216"/>
      <c r="B37" s="148"/>
      <c r="C37" s="119"/>
      <c r="D37" s="266" t="s">
        <v>140</v>
      </c>
      <c r="E37" s="61">
        <v>0.25</v>
      </c>
      <c r="F37" s="61">
        <v>0.26</v>
      </c>
      <c r="G37" s="61">
        <f>7/24</f>
        <v>0.29166666666666669</v>
      </c>
      <c r="H37" s="159">
        <f>G37/F37</f>
        <v>1.1217948717948718</v>
      </c>
    </row>
    <row r="38" spans="1:8" ht="70.5" customHeight="1" thickBot="1" x14ac:dyDescent="0.35">
      <c r="A38" s="216"/>
      <c r="B38" s="262"/>
      <c r="C38" s="120"/>
      <c r="D38" s="268"/>
      <c r="E38" s="62"/>
      <c r="F38" s="58"/>
      <c r="G38" s="58" t="s">
        <v>163</v>
      </c>
      <c r="H38" s="178"/>
    </row>
    <row r="39" spans="1:8" ht="39.75" customHeight="1" thickBot="1" x14ac:dyDescent="0.35">
      <c r="A39" s="216"/>
      <c r="B39" s="175" t="s">
        <v>179</v>
      </c>
      <c r="C39" s="72">
        <v>4.5449999999999999</v>
      </c>
      <c r="D39" s="259" t="s">
        <v>133</v>
      </c>
      <c r="E39" s="260"/>
      <c r="F39" s="260"/>
      <c r="G39" s="260"/>
      <c r="H39" s="261"/>
    </row>
    <row r="40" spans="1:8" ht="42" customHeight="1" x14ac:dyDescent="0.5">
      <c r="A40" s="216"/>
      <c r="B40" s="138"/>
      <c r="C40" s="73"/>
      <c r="D40" s="255" t="s">
        <v>138</v>
      </c>
      <c r="E40" s="48">
        <v>8</v>
      </c>
      <c r="F40" s="48">
        <v>9</v>
      </c>
      <c r="G40" s="48">
        <v>10</v>
      </c>
      <c r="H40" s="159">
        <f>G40/F40</f>
        <v>1.1111111111111112</v>
      </c>
    </row>
    <row r="41" spans="1:8" ht="60.75" customHeight="1" thickBot="1" x14ac:dyDescent="0.35">
      <c r="A41" s="216"/>
      <c r="B41" s="138"/>
      <c r="C41" s="73"/>
      <c r="D41" s="257"/>
      <c r="E41" s="41" t="s">
        <v>166</v>
      </c>
      <c r="F41" s="41" t="s">
        <v>166</v>
      </c>
      <c r="G41" s="41" t="s">
        <v>166</v>
      </c>
      <c r="H41" s="178"/>
    </row>
    <row r="42" spans="1:8" ht="48" customHeight="1" thickBot="1" x14ac:dyDescent="0.35">
      <c r="A42" s="216"/>
      <c r="B42" s="138"/>
      <c r="C42" s="73"/>
      <c r="D42" s="259" t="s">
        <v>134</v>
      </c>
      <c r="E42" s="260"/>
      <c r="F42" s="260"/>
      <c r="G42" s="260"/>
      <c r="H42" s="261"/>
    </row>
    <row r="43" spans="1:8" ht="39.75" customHeight="1" x14ac:dyDescent="0.5">
      <c r="A43" s="216"/>
      <c r="B43" s="138"/>
      <c r="C43" s="73"/>
      <c r="D43" s="255" t="s">
        <v>135</v>
      </c>
      <c r="E43" s="102">
        <v>3154</v>
      </c>
      <c r="F43" s="102">
        <v>3160</v>
      </c>
      <c r="G43" s="100">
        <v>3180</v>
      </c>
      <c r="H43" s="176">
        <f t="shared" ref="H43" si="2">G43/F43</f>
        <v>1.0063291139240507</v>
      </c>
    </row>
    <row r="44" spans="1:8" ht="54.75" customHeight="1" thickBot="1" x14ac:dyDescent="0.35">
      <c r="A44" s="216"/>
      <c r="B44" s="138"/>
      <c r="C44" s="73"/>
      <c r="D44" s="257"/>
      <c r="E44" s="101" t="s">
        <v>89</v>
      </c>
      <c r="F44" s="101" t="s">
        <v>89</v>
      </c>
      <c r="G44" s="101" t="s">
        <v>89</v>
      </c>
      <c r="H44" s="177"/>
    </row>
    <row r="45" spans="1:8" ht="39.75" customHeight="1" x14ac:dyDescent="0.5">
      <c r="A45" s="216"/>
      <c r="B45" s="138"/>
      <c r="C45" s="73"/>
      <c r="D45" s="255" t="s">
        <v>136</v>
      </c>
      <c r="E45" s="100">
        <v>5</v>
      </c>
      <c r="F45" s="100">
        <v>6</v>
      </c>
      <c r="G45" s="100">
        <v>31</v>
      </c>
      <c r="H45" s="159">
        <f>G45/F45</f>
        <v>5.166666666666667</v>
      </c>
    </row>
    <row r="46" spans="1:8" ht="53.25" customHeight="1" thickBot="1" x14ac:dyDescent="0.35">
      <c r="A46" s="216"/>
      <c r="B46" s="138"/>
      <c r="C46" s="73"/>
      <c r="D46" s="256"/>
      <c r="E46" s="101" t="s">
        <v>167</v>
      </c>
      <c r="F46" s="101" t="s">
        <v>167</v>
      </c>
      <c r="G46" s="101" t="s">
        <v>167</v>
      </c>
      <c r="H46" s="178"/>
    </row>
    <row r="47" spans="1:8" ht="44.25" customHeight="1" x14ac:dyDescent="0.5">
      <c r="A47" s="216"/>
      <c r="B47" s="138"/>
      <c r="C47" s="73"/>
      <c r="D47" s="255" t="s">
        <v>137</v>
      </c>
      <c r="E47" s="50">
        <v>0.79</v>
      </c>
      <c r="F47" s="50">
        <v>0.8</v>
      </c>
      <c r="G47" s="50">
        <f>2575/3180</f>
        <v>0.80974842767295596</v>
      </c>
      <c r="H47" s="176">
        <f>G47/F47</f>
        <v>1.012185534591195</v>
      </c>
    </row>
    <row r="48" spans="1:8" ht="64.5" customHeight="1" thickBot="1" x14ac:dyDescent="0.35">
      <c r="A48" s="216"/>
      <c r="B48" s="138"/>
      <c r="C48" s="73"/>
      <c r="D48" s="256"/>
      <c r="E48" s="41"/>
      <c r="F48" s="41"/>
      <c r="G48" s="41" t="s">
        <v>164</v>
      </c>
      <c r="H48" s="177"/>
    </row>
    <row r="49" spans="1:8" ht="42" customHeight="1" thickTop="1" thickBot="1" x14ac:dyDescent="0.35">
      <c r="A49" s="216"/>
      <c r="B49" s="180" t="s">
        <v>38</v>
      </c>
      <c r="C49" s="181"/>
      <c r="D49" s="181"/>
      <c r="E49" s="181"/>
      <c r="F49" s="181"/>
      <c r="G49" s="181"/>
      <c r="H49" s="182"/>
    </row>
    <row r="50" spans="1:8" ht="54.75" customHeight="1" thickTop="1" x14ac:dyDescent="0.5">
      <c r="A50" s="216"/>
      <c r="B50" s="247" t="s">
        <v>39</v>
      </c>
      <c r="C50" s="116">
        <v>9.0039999999999996</v>
      </c>
      <c r="D50" s="243" t="s">
        <v>169</v>
      </c>
      <c r="E50" s="52">
        <v>1</v>
      </c>
      <c r="F50" s="52">
        <v>1</v>
      </c>
      <c r="G50" s="52">
        <v>1</v>
      </c>
      <c r="H50" s="186">
        <f>G50/F50</f>
        <v>1</v>
      </c>
    </row>
    <row r="51" spans="1:8" ht="45" customHeight="1" thickBot="1" x14ac:dyDescent="0.35">
      <c r="A51" s="216"/>
      <c r="B51" s="248"/>
      <c r="C51" s="117"/>
      <c r="D51" s="244"/>
      <c r="E51" s="68"/>
      <c r="F51" s="68"/>
      <c r="G51" s="68"/>
      <c r="H51" s="172"/>
    </row>
    <row r="52" spans="1:8" ht="39.75" customHeight="1" thickBot="1" x14ac:dyDescent="0.35">
      <c r="A52" s="216"/>
      <c r="B52" s="175" t="s">
        <v>43</v>
      </c>
      <c r="C52" s="109">
        <v>62.908999999999999</v>
      </c>
      <c r="D52" s="164" t="s">
        <v>44</v>
      </c>
      <c r="E52" s="165"/>
      <c r="F52" s="165"/>
      <c r="G52" s="165"/>
      <c r="H52" s="166"/>
    </row>
    <row r="53" spans="1:8" ht="46.5" customHeight="1" thickBot="1" x14ac:dyDescent="0.55000000000000004">
      <c r="A53" s="216"/>
      <c r="B53" s="138"/>
      <c r="C53" s="109"/>
      <c r="D53" s="255" t="s">
        <v>92</v>
      </c>
      <c r="E53" s="50">
        <f>E54/E55</f>
        <v>0.97252109566110312</v>
      </c>
      <c r="F53" s="55">
        <v>1</v>
      </c>
      <c r="G53" s="50">
        <f>G54/G55</f>
        <v>1</v>
      </c>
      <c r="H53" s="171">
        <f>G53/F53</f>
        <v>1</v>
      </c>
    </row>
    <row r="54" spans="1:8" ht="30" customHeight="1" thickBot="1" x14ac:dyDescent="0.35">
      <c r="A54" s="216"/>
      <c r="B54" s="138"/>
      <c r="C54" s="109"/>
      <c r="D54" s="256"/>
      <c r="E54" s="54">
        <v>129778170</v>
      </c>
      <c r="F54" s="54"/>
      <c r="G54" s="54">
        <v>189091032.15000001</v>
      </c>
      <c r="H54" s="172"/>
    </row>
    <row r="55" spans="1:8" ht="30" customHeight="1" thickBot="1" x14ac:dyDescent="0.35">
      <c r="A55" s="216"/>
      <c r="B55" s="138"/>
      <c r="C55" s="109"/>
      <c r="D55" s="257"/>
      <c r="E55" s="54">
        <v>133445095</v>
      </c>
      <c r="F55" s="54"/>
      <c r="G55" s="54">
        <v>189091032.15000001</v>
      </c>
      <c r="H55" s="173"/>
    </row>
    <row r="56" spans="1:8" ht="45.75" customHeight="1" thickBot="1" x14ac:dyDescent="0.55000000000000004">
      <c r="A56" s="216"/>
      <c r="B56" s="138"/>
      <c r="C56" s="109"/>
      <c r="D56" s="255" t="s">
        <v>45</v>
      </c>
      <c r="E56" s="50">
        <f>E57/E58</f>
        <v>0.77232758020859749</v>
      </c>
      <c r="F56" s="57">
        <v>1</v>
      </c>
      <c r="G56" s="50">
        <f>G57/G58</f>
        <v>0.77654575106194434</v>
      </c>
      <c r="H56" s="171">
        <f>G56/F56</f>
        <v>0.77654575106194434</v>
      </c>
    </row>
    <row r="57" spans="1:8" ht="30" customHeight="1" thickBot="1" x14ac:dyDescent="0.35">
      <c r="A57" s="216"/>
      <c r="B57" s="138"/>
      <c r="C57" s="109"/>
      <c r="D57" s="256"/>
      <c r="E57" s="54">
        <v>100231260</v>
      </c>
      <c r="F57" s="54"/>
      <c r="G57" s="54">
        <v>146837837.58000001</v>
      </c>
      <c r="H57" s="172"/>
    </row>
    <row r="58" spans="1:8" ht="30" customHeight="1" thickBot="1" x14ac:dyDescent="0.35">
      <c r="A58" s="216"/>
      <c r="B58" s="138"/>
      <c r="C58" s="109"/>
      <c r="D58" s="257"/>
      <c r="E58" s="54">
        <v>129778170</v>
      </c>
      <c r="F58" s="54"/>
      <c r="G58" s="54">
        <v>189091032.15000001</v>
      </c>
      <c r="H58" s="173"/>
    </row>
    <row r="59" spans="1:8" ht="48.75" customHeight="1" thickBot="1" x14ac:dyDescent="0.55000000000000004">
      <c r="A59" s="216"/>
      <c r="B59" s="138"/>
      <c r="C59" s="109"/>
      <c r="D59" s="255" t="s">
        <v>175</v>
      </c>
      <c r="E59" s="50">
        <v>0.49580000000000002</v>
      </c>
      <c r="F59" s="50">
        <v>1</v>
      </c>
      <c r="G59" s="50">
        <f>G60/G61</f>
        <v>0.64778589853826307</v>
      </c>
      <c r="H59" s="171">
        <f>G59/F59</f>
        <v>0.64778589853826307</v>
      </c>
    </row>
    <row r="60" spans="1:8" ht="30" customHeight="1" thickBot="1" x14ac:dyDescent="0.35">
      <c r="A60" s="216"/>
      <c r="B60" s="138"/>
      <c r="C60" s="109"/>
      <c r="D60" s="256"/>
      <c r="E60" s="54"/>
      <c r="F60" s="54"/>
      <c r="G60" s="54">
        <v>30135000</v>
      </c>
      <c r="H60" s="172"/>
    </row>
    <row r="61" spans="1:8" ht="30" customHeight="1" thickBot="1" x14ac:dyDescent="0.35">
      <c r="A61" s="217"/>
      <c r="B61" s="139"/>
      <c r="C61" s="110"/>
      <c r="D61" s="258"/>
      <c r="E61" s="63"/>
      <c r="F61" s="63"/>
      <c r="G61" s="63">
        <v>46520000</v>
      </c>
      <c r="H61" s="174"/>
    </row>
    <row r="62" spans="1:8" ht="35.25" customHeight="1" thickTop="1" thickBot="1" x14ac:dyDescent="0.35">
      <c r="A62" s="249" t="s">
        <v>127</v>
      </c>
      <c r="B62" s="106"/>
      <c r="C62" s="109"/>
      <c r="D62" s="164" t="s">
        <v>46</v>
      </c>
      <c r="E62" s="165"/>
      <c r="F62" s="165"/>
      <c r="G62" s="165"/>
      <c r="H62" s="166"/>
    </row>
    <row r="63" spans="1:8" ht="72.75" customHeight="1" thickBot="1" x14ac:dyDescent="0.35">
      <c r="A63" s="250"/>
      <c r="B63" s="106"/>
      <c r="C63" s="109"/>
      <c r="D63" s="77" t="s">
        <v>47</v>
      </c>
      <c r="E63" s="13">
        <v>1</v>
      </c>
      <c r="F63" s="13">
        <v>1</v>
      </c>
      <c r="G63" s="13">
        <v>1</v>
      </c>
      <c r="H63" s="14">
        <f>G63/F63</f>
        <v>1</v>
      </c>
    </row>
    <row r="64" spans="1:8" ht="72.75" customHeight="1" thickBot="1" x14ac:dyDescent="0.35">
      <c r="A64" s="250"/>
      <c r="B64" s="106"/>
      <c r="C64" s="75"/>
      <c r="D64" s="77" t="s">
        <v>49</v>
      </c>
      <c r="E64" s="13">
        <v>1</v>
      </c>
      <c r="F64" s="13">
        <v>1</v>
      </c>
      <c r="G64" s="13">
        <v>1</v>
      </c>
      <c r="H64" s="14">
        <f t="shared" ref="H64:H71" si="3">G64/F64</f>
        <v>1</v>
      </c>
    </row>
    <row r="65" spans="1:8" ht="72.75" customHeight="1" thickBot="1" x14ac:dyDescent="0.35">
      <c r="A65" s="250"/>
      <c r="B65" s="106"/>
      <c r="C65" s="75"/>
      <c r="D65" s="77" t="s">
        <v>168</v>
      </c>
      <c r="E65" s="13">
        <v>1</v>
      </c>
      <c r="F65" s="13">
        <v>1</v>
      </c>
      <c r="G65" s="13">
        <v>1</v>
      </c>
      <c r="H65" s="14">
        <f t="shared" si="3"/>
        <v>1</v>
      </c>
    </row>
    <row r="66" spans="1:8" ht="40.5" customHeight="1" thickBot="1" x14ac:dyDescent="0.35">
      <c r="A66" s="250"/>
      <c r="B66" s="106"/>
      <c r="C66" s="75"/>
      <c r="D66" s="252" t="s">
        <v>149</v>
      </c>
      <c r="E66" s="253"/>
      <c r="F66" s="253"/>
      <c r="G66" s="253"/>
      <c r="H66" s="254"/>
    </row>
    <row r="67" spans="1:8" ht="72.75" customHeight="1" thickBot="1" x14ac:dyDescent="0.35">
      <c r="A67" s="250"/>
      <c r="B67" s="106"/>
      <c r="C67" s="75"/>
      <c r="D67" s="77" t="s">
        <v>170</v>
      </c>
      <c r="E67" s="13">
        <v>1</v>
      </c>
      <c r="F67" s="13">
        <v>1</v>
      </c>
      <c r="G67" s="13">
        <v>1</v>
      </c>
      <c r="H67" s="14">
        <f t="shared" si="3"/>
        <v>1</v>
      </c>
    </row>
    <row r="68" spans="1:8" ht="72.75" customHeight="1" thickBot="1" x14ac:dyDescent="0.35">
      <c r="A68" s="250"/>
      <c r="B68" s="106"/>
      <c r="C68" s="75"/>
      <c r="D68" s="77" t="s">
        <v>171</v>
      </c>
      <c r="E68" s="13" t="s">
        <v>187</v>
      </c>
      <c r="F68" s="13">
        <v>1</v>
      </c>
      <c r="G68" s="13">
        <v>1</v>
      </c>
      <c r="H68" s="14">
        <f t="shared" si="3"/>
        <v>1</v>
      </c>
    </row>
    <row r="69" spans="1:8" ht="72.75" customHeight="1" thickBot="1" x14ac:dyDescent="0.35">
      <c r="A69" s="250"/>
      <c r="B69" s="106"/>
      <c r="C69" s="75"/>
      <c r="D69" s="77" t="s">
        <v>172</v>
      </c>
      <c r="E69" s="13">
        <v>1</v>
      </c>
      <c r="F69" s="13">
        <v>1</v>
      </c>
      <c r="G69" s="13">
        <v>1</v>
      </c>
      <c r="H69" s="14">
        <f t="shared" si="3"/>
        <v>1</v>
      </c>
    </row>
    <row r="70" spans="1:8" ht="72.75" customHeight="1" thickBot="1" x14ac:dyDescent="0.35">
      <c r="A70" s="250"/>
      <c r="B70" s="106"/>
      <c r="C70" s="75"/>
      <c r="D70" s="77" t="s">
        <v>173</v>
      </c>
      <c r="E70" s="13">
        <v>1</v>
      </c>
      <c r="F70" s="13">
        <v>1</v>
      </c>
      <c r="G70" s="13">
        <v>1</v>
      </c>
      <c r="H70" s="14">
        <f t="shared" si="3"/>
        <v>1</v>
      </c>
    </row>
    <row r="71" spans="1:8" ht="72.75" customHeight="1" thickBot="1" x14ac:dyDescent="0.35">
      <c r="A71" s="251"/>
      <c r="B71" s="107"/>
      <c r="C71" s="76"/>
      <c r="D71" s="78" t="s">
        <v>174</v>
      </c>
      <c r="E71" s="15" t="s">
        <v>187</v>
      </c>
      <c r="F71" s="15">
        <v>1</v>
      </c>
      <c r="G71" s="15">
        <v>1</v>
      </c>
      <c r="H71" s="16">
        <f t="shared" si="3"/>
        <v>1</v>
      </c>
    </row>
    <row r="72" spans="1:8" ht="34.5" customHeight="1" thickTop="1" x14ac:dyDescent="0.3">
      <c r="A72" s="17" t="s">
        <v>52</v>
      </c>
      <c r="B72" s="18"/>
    </row>
    <row r="73" spans="1:8" ht="28" customHeight="1" x14ac:dyDescent="0.3">
      <c r="B73" s="18"/>
    </row>
    <row r="74" spans="1:8" ht="28" customHeight="1" x14ac:dyDescent="0.3">
      <c r="B74" s="20"/>
      <c r="C74" s="20"/>
      <c r="D74" s="20"/>
      <c r="E74" s="20"/>
      <c r="F74" s="20"/>
    </row>
    <row r="75" spans="1:8" ht="28" customHeight="1" x14ac:dyDescent="0.3">
      <c r="A75" s="19"/>
      <c r="B75" s="22"/>
      <c r="C75" s="23"/>
      <c r="D75" s="23"/>
      <c r="E75" s="23"/>
      <c r="F75" s="23"/>
      <c r="G75" s="24"/>
      <c r="H75" s="24"/>
    </row>
    <row r="76" spans="1:8" s="24" customFormat="1" ht="30" customHeight="1" x14ac:dyDescent="0.5">
      <c r="A76" s="21" t="s">
        <v>53</v>
      </c>
      <c r="B76" s="22">
        <f>AVERAGE(H24)</f>
        <v>1.1029411764705883</v>
      </c>
      <c r="C76" s="23"/>
      <c r="D76" s="23"/>
      <c r="E76" s="23"/>
      <c r="F76" s="23"/>
    </row>
    <row r="77" spans="1:8" s="24" customFormat="1" ht="30" customHeight="1" x14ac:dyDescent="0.5">
      <c r="A77" s="21" t="s">
        <v>54</v>
      </c>
      <c r="B77" s="22">
        <f>AVERAGE(H32:H38)</f>
        <v>1.2375679875679875</v>
      </c>
      <c r="C77" s="25"/>
      <c r="D77" s="26"/>
      <c r="E77" s="26"/>
      <c r="F77" s="26"/>
    </row>
    <row r="78" spans="1:8" s="24" customFormat="1" ht="30" customHeight="1" x14ac:dyDescent="0.5">
      <c r="A78" s="21" t="s">
        <v>55</v>
      </c>
      <c r="B78" s="27">
        <f>AVERAGE(H40:H48)</f>
        <v>2.0740731065732558</v>
      </c>
      <c r="C78" s="23"/>
      <c r="D78" s="26"/>
      <c r="E78" s="26"/>
      <c r="F78" s="26"/>
    </row>
    <row r="79" spans="1:8" s="24" customFormat="1" ht="30" customHeight="1" thickBot="1" x14ac:dyDescent="0.55000000000000004">
      <c r="A79" s="21" t="s">
        <v>56</v>
      </c>
      <c r="B79" s="28">
        <f>AVERAGE(H24:H48)</f>
        <v>1.5859484398652233</v>
      </c>
      <c r="C79" s="29"/>
      <c r="D79" s="30"/>
      <c r="E79" s="31"/>
      <c r="F79" s="32"/>
      <c r="G79" s="1"/>
      <c r="H79" s="1"/>
    </row>
    <row r="80" spans="1:8" ht="30" customHeight="1" thickTop="1" thickBot="1" x14ac:dyDescent="0.55000000000000004">
      <c r="A80" s="21" t="s">
        <v>57</v>
      </c>
      <c r="B80" s="33">
        <f>AVERAGE(H63:H71,H53:H57,H50:H51,H24:H48)</f>
        <v>1.2683823880816274</v>
      </c>
      <c r="C80" s="29"/>
      <c r="D80" s="30"/>
      <c r="E80" s="31"/>
      <c r="F80" s="31"/>
    </row>
    <row r="81" spans="1:6" ht="30" customHeight="1" thickTop="1" x14ac:dyDescent="0.5">
      <c r="A81" s="21" t="s">
        <v>58</v>
      </c>
      <c r="B81" s="35"/>
      <c r="C81" s="29"/>
      <c r="D81" s="30"/>
      <c r="E81" s="36"/>
      <c r="F81" s="31"/>
    </row>
    <row r="82" spans="1:6" x14ac:dyDescent="0.3">
      <c r="A82" s="34"/>
      <c r="B82" s="35"/>
      <c r="C82" s="29"/>
      <c r="D82" s="30"/>
      <c r="E82" s="36"/>
      <c r="F82" s="36"/>
    </row>
    <row r="83" spans="1:6" ht="19.5" customHeight="1" x14ac:dyDescent="0.3">
      <c r="A83" s="34"/>
      <c r="B83" s="35"/>
      <c r="C83" s="29"/>
      <c r="D83" s="30"/>
      <c r="E83" s="36"/>
      <c r="F83" s="32"/>
    </row>
    <row r="84" spans="1:6" x14ac:dyDescent="0.3">
      <c r="A84" s="34"/>
      <c r="B84" s="35"/>
      <c r="C84" s="29"/>
      <c r="D84" s="30"/>
      <c r="E84" s="36"/>
      <c r="F84" s="36"/>
    </row>
    <row r="85" spans="1:6" ht="19.5" customHeight="1" x14ac:dyDescent="0.3">
      <c r="A85" s="34"/>
      <c r="B85" s="35"/>
      <c r="C85" s="29"/>
      <c r="D85" s="30"/>
      <c r="E85" s="36"/>
      <c r="F85" s="31"/>
    </row>
    <row r="86" spans="1:6" x14ac:dyDescent="0.3">
      <c r="A86" s="34"/>
      <c r="B86" s="35"/>
      <c r="C86" s="29"/>
      <c r="D86" s="30"/>
      <c r="E86" s="36"/>
      <c r="F86" s="36"/>
    </row>
    <row r="87" spans="1:6" ht="19.5" customHeight="1" x14ac:dyDescent="0.3">
      <c r="A87" s="34"/>
      <c r="B87" s="35"/>
      <c r="C87" s="29"/>
      <c r="D87" s="30"/>
      <c r="E87" s="36"/>
      <c r="F87" s="32"/>
    </row>
    <row r="88" spans="1:6" x14ac:dyDescent="0.3">
      <c r="A88" s="34"/>
      <c r="B88" s="35"/>
      <c r="C88" s="29"/>
      <c r="D88" s="30"/>
      <c r="E88" s="37"/>
      <c r="F88" s="37"/>
    </row>
    <row r="89" spans="1:6" ht="19.5" customHeight="1" x14ac:dyDescent="0.3">
      <c r="A89" s="34"/>
      <c r="B89" s="35"/>
      <c r="C89" s="29"/>
      <c r="D89" s="30"/>
      <c r="E89" s="36"/>
      <c r="F89" s="31"/>
    </row>
    <row r="90" spans="1:6" x14ac:dyDescent="0.3">
      <c r="A90" s="34"/>
      <c r="B90" s="35"/>
      <c r="C90" s="29"/>
      <c r="D90" s="30"/>
      <c r="E90" s="36"/>
      <c r="F90" s="36"/>
    </row>
    <row r="91" spans="1:6" ht="19.5" customHeight="1" x14ac:dyDescent="0.3">
      <c r="A91" s="34"/>
      <c r="B91" s="35"/>
      <c r="C91" s="29"/>
      <c r="D91" s="30"/>
      <c r="E91" s="36"/>
      <c r="F91" s="32"/>
    </row>
    <row r="92" spans="1:6" x14ac:dyDescent="0.3">
      <c r="A92" s="34"/>
      <c r="B92" s="35"/>
      <c r="C92" s="29"/>
      <c r="D92" s="30"/>
      <c r="E92" s="36"/>
      <c r="F92" s="36"/>
    </row>
    <row r="93" spans="1:6" ht="19.5" customHeight="1" x14ac:dyDescent="0.3">
      <c r="A93" s="34"/>
      <c r="B93" s="35"/>
      <c r="C93" s="29"/>
      <c r="D93" s="30"/>
      <c r="E93" s="36"/>
      <c r="F93" s="31"/>
    </row>
    <row r="94" spans="1:6" x14ac:dyDescent="0.3">
      <c r="A94" s="34"/>
      <c r="B94" s="35"/>
      <c r="C94" s="29"/>
      <c r="D94" s="30"/>
      <c r="E94" s="36"/>
      <c r="F94" s="36"/>
    </row>
    <row r="95" spans="1:6" ht="19.5" customHeight="1" x14ac:dyDescent="0.3">
      <c r="A95" s="34"/>
      <c r="B95" s="35"/>
      <c r="C95" s="29"/>
      <c r="D95" s="30"/>
      <c r="E95" s="36"/>
      <c r="F95" s="32"/>
    </row>
    <row r="96" spans="1:6" x14ac:dyDescent="0.3">
      <c r="A96" s="34"/>
      <c r="B96" s="35"/>
      <c r="C96" s="29"/>
      <c r="D96" s="30"/>
      <c r="E96" s="36"/>
      <c r="F96" s="36"/>
    </row>
    <row r="97" spans="1:6" ht="19.5" customHeight="1" x14ac:dyDescent="0.3">
      <c r="A97" s="34"/>
      <c r="B97" s="35"/>
      <c r="C97" s="29"/>
      <c r="D97" s="30"/>
      <c r="E97" s="36"/>
      <c r="F97" s="31"/>
    </row>
    <row r="98" spans="1:6" x14ac:dyDescent="0.3">
      <c r="A98" s="34"/>
      <c r="B98" s="35"/>
      <c r="C98" s="29"/>
      <c r="D98" s="30"/>
      <c r="E98" s="36"/>
      <c r="F98" s="36"/>
    </row>
    <row r="99" spans="1:6" ht="19.5" customHeight="1" x14ac:dyDescent="0.3">
      <c r="A99" s="34"/>
    </row>
    <row r="100" spans="1:6" x14ac:dyDescent="0.3">
      <c r="A100" s="38"/>
    </row>
  </sheetData>
  <mergeCells count="69">
    <mergeCell ref="A1:A3"/>
    <mergeCell ref="B1:H1"/>
    <mergeCell ref="B2:B4"/>
    <mergeCell ref="D2:H2"/>
    <mergeCell ref="D3:H3"/>
    <mergeCell ref="H7:H8"/>
    <mergeCell ref="D9:D10"/>
    <mergeCell ref="H9:H10"/>
    <mergeCell ref="D11:H11"/>
    <mergeCell ref="D12:D13"/>
    <mergeCell ref="H12:H13"/>
    <mergeCell ref="D7:D8"/>
    <mergeCell ref="D14:D15"/>
    <mergeCell ref="H14:H15"/>
    <mergeCell ref="B16:B30"/>
    <mergeCell ref="D16:H16"/>
    <mergeCell ref="D17:H17"/>
    <mergeCell ref="D18:D19"/>
    <mergeCell ref="H18:H19"/>
    <mergeCell ref="D20:D21"/>
    <mergeCell ref="H20:H21"/>
    <mergeCell ref="D22:D23"/>
    <mergeCell ref="B6:B15"/>
    <mergeCell ref="D6:H6"/>
    <mergeCell ref="H22:H23"/>
    <mergeCell ref="D24:D25"/>
    <mergeCell ref="H24:H25"/>
    <mergeCell ref="D26:H26"/>
    <mergeCell ref="B31:B38"/>
    <mergeCell ref="D31:H31"/>
    <mergeCell ref="D32:D33"/>
    <mergeCell ref="H32:H33"/>
    <mergeCell ref="D34:H34"/>
    <mergeCell ref="D35:D36"/>
    <mergeCell ref="H35:H36"/>
    <mergeCell ref="D37:D38"/>
    <mergeCell ref="H37:H38"/>
    <mergeCell ref="A62:A71"/>
    <mergeCell ref="D62:H62"/>
    <mergeCell ref="D66:H66"/>
    <mergeCell ref="B52:B61"/>
    <mergeCell ref="D52:H52"/>
    <mergeCell ref="D53:D55"/>
    <mergeCell ref="H53:H55"/>
    <mergeCell ref="D56:D58"/>
    <mergeCell ref="H56:H58"/>
    <mergeCell ref="D59:D61"/>
    <mergeCell ref="H59:H61"/>
    <mergeCell ref="A5:A61"/>
    <mergeCell ref="B39:B48"/>
    <mergeCell ref="D39:H39"/>
    <mergeCell ref="D40:D41"/>
    <mergeCell ref="H40:H41"/>
    <mergeCell ref="B5:H5"/>
    <mergeCell ref="B49:H49"/>
    <mergeCell ref="B50:B51"/>
    <mergeCell ref="D50:D51"/>
    <mergeCell ref="H50:H51"/>
    <mergeCell ref="D42:H42"/>
    <mergeCell ref="D43:D44"/>
    <mergeCell ref="H43:H44"/>
    <mergeCell ref="D45:D46"/>
    <mergeCell ref="H45:H46"/>
    <mergeCell ref="D47:D48"/>
    <mergeCell ref="H47:H48"/>
    <mergeCell ref="D27:D28"/>
    <mergeCell ref="H27:H28"/>
    <mergeCell ref="D29:D30"/>
    <mergeCell ref="H29:H30"/>
  </mergeCells>
  <conditionalFormatting sqref="H32:H33 H50:H51 H53 H56 H43:H44 H47:H48">
    <cfRule type="cellIs" dxfId="115" priority="49" stopIfTrue="1" operator="greaterThan">
      <formula>1.1</formula>
    </cfRule>
    <cfRule type="cellIs" dxfId="114" priority="50" stopIfTrue="1" operator="between">
      <formula>0.9</formula>
      <formula>0.999</formula>
    </cfRule>
    <cfRule type="cellIs" dxfId="113" priority="51" stopIfTrue="1" operator="between">
      <formula>100%</formula>
      <formula>110%</formula>
    </cfRule>
    <cfRule type="cellIs" dxfId="112" priority="52" stopIfTrue="1" operator="lessThan">
      <formula>90%</formula>
    </cfRule>
  </conditionalFormatting>
  <conditionalFormatting sqref="H63:H65 H67:H68 H71">
    <cfRule type="cellIs" dxfId="111" priority="45" operator="greaterThan">
      <formula>1.1</formula>
    </cfRule>
    <cfRule type="cellIs" dxfId="110" priority="46" operator="between">
      <formula>0.9</formula>
      <formula>0.999</formula>
    </cfRule>
    <cfRule type="cellIs" dxfId="109" priority="47" operator="between">
      <formula>100%</formula>
      <formula>110%</formula>
    </cfRule>
    <cfRule type="cellIs" dxfId="108" priority="48" operator="lessThan">
      <formula>90%</formula>
    </cfRule>
  </conditionalFormatting>
  <conditionalFormatting sqref="H24:H25 H29:H30">
    <cfRule type="cellIs" dxfId="107" priority="41" operator="greaterThan">
      <formula>1.1</formula>
    </cfRule>
    <cfRule type="cellIs" dxfId="106" priority="42" operator="between">
      <formula>0.9</formula>
      <formula>0.999</formula>
    </cfRule>
    <cfRule type="cellIs" dxfId="105" priority="43" operator="between">
      <formula>100%</formula>
      <formula>110%</formula>
    </cfRule>
    <cfRule type="cellIs" dxfId="104" priority="44" operator="lessThan">
      <formula>90%</formula>
    </cfRule>
  </conditionalFormatting>
  <conditionalFormatting sqref="H35:H38">
    <cfRule type="cellIs" dxfId="103" priority="37" operator="greaterThan">
      <formula>1.1</formula>
    </cfRule>
    <cfRule type="cellIs" dxfId="102" priority="38" operator="between">
      <formula>0.9</formula>
      <formula>0.999</formula>
    </cfRule>
    <cfRule type="cellIs" dxfId="101" priority="39" operator="between">
      <formula>100%</formula>
      <formula>110%</formula>
    </cfRule>
    <cfRule type="cellIs" dxfId="100" priority="40" operator="lessThan">
      <formula>90%</formula>
    </cfRule>
  </conditionalFormatting>
  <conditionalFormatting sqref="H7:H10">
    <cfRule type="cellIs" dxfId="99" priority="33" operator="greaterThan">
      <formula>1.1</formula>
    </cfRule>
    <cfRule type="cellIs" dxfId="98" priority="34" operator="between">
      <formula>0.9</formula>
      <formula>0.999</formula>
    </cfRule>
    <cfRule type="cellIs" dxfId="97" priority="35" operator="between">
      <formula>100%</formula>
      <formula>110%</formula>
    </cfRule>
    <cfRule type="cellIs" dxfId="96" priority="36" operator="lessThan">
      <formula>90%</formula>
    </cfRule>
  </conditionalFormatting>
  <conditionalFormatting sqref="H12:H13">
    <cfRule type="cellIs" dxfId="95" priority="29" operator="greaterThan">
      <formula>1.1</formula>
    </cfRule>
    <cfRule type="cellIs" dxfId="94" priority="30" operator="between">
      <formula>0.9</formula>
      <formula>0.999</formula>
    </cfRule>
    <cfRule type="cellIs" dxfId="93" priority="31" operator="between">
      <formula>100%</formula>
      <formula>110%</formula>
    </cfRule>
    <cfRule type="cellIs" dxfId="92" priority="32" operator="lessThan">
      <formula>90%</formula>
    </cfRule>
  </conditionalFormatting>
  <conditionalFormatting sqref="H14:H15">
    <cfRule type="cellIs" dxfId="91" priority="25" operator="greaterThan">
      <formula>1.1</formula>
    </cfRule>
    <cfRule type="cellIs" dxfId="90" priority="26" operator="between">
      <formula>0.9</formula>
      <formula>0.999</formula>
    </cfRule>
    <cfRule type="cellIs" dxfId="89" priority="27" operator="between">
      <formula>100%</formula>
      <formula>110%</formula>
    </cfRule>
    <cfRule type="cellIs" dxfId="88" priority="28" operator="lessThan">
      <formula>90%</formula>
    </cfRule>
  </conditionalFormatting>
  <conditionalFormatting sqref="H18:H23">
    <cfRule type="cellIs" dxfId="87" priority="21" operator="greaterThan">
      <formula>1.1</formula>
    </cfRule>
    <cfRule type="cellIs" dxfId="86" priority="22" operator="between">
      <formula>0.9</formula>
      <formula>0.999</formula>
    </cfRule>
    <cfRule type="cellIs" dxfId="85" priority="23" operator="between">
      <formula>100%</formula>
      <formula>110%</formula>
    </cfRule>
    <cfRule type="cellIs" dxfId="84" priority="24" operator="lessThan">
      <formula>90%</formula>
    </cfRule>
  </conditionalFormatting>
  <conditionalFormatting sqref="H27:H28">
    <cfRule type="cellIs" dxfId="83" priority="17" operator="greaterThan">
      <formula>1.1</formula>
    </cfRule>
    <cfRule type="cellIs" dxfId="82" priority="18" operator="between">
      <formula>0.9</formula>
      <formula>0.999</formula>
    </cfRule>
    <cfRule type="cellIs" dxfId="81" priority="19" operator="between">
      <formula>100%</formula>
      <formula>110%</formula>
    </cfRule>
    <cfRule type="cellIs" dxfId="80" priority="20" operator="lessThan">
      <formula>90%</formula>
    </cfRule>
  </conditionalFormatting>
  <conditionalFormatting sqref="H40:H41">
    <cfRule type="cellIs" dxfId="79" priority="13" operator="greaterThan">
      <formula>1.1</formula>
    </cfRule>
    <cfRule type="cellIs" dxfId="78" priority="14" operator="between">
      <formula>0.9</formula>
      <formula>0.999</formula>
    </cfRule>
    <cfRule type="cellIs" dxfId="77" priority="15" operator="between">
      <formula>100%</formula>
      <formula>110%</formula>
    </cfRule>
    <cfRule type="cellIs" dxfId="76" priority="16" operator="lessThan">
      <formula>90%</formula>
    </cfRule>
  </conditionalFormatting>
  <conditionalFormatting sqref="H45:H46">
    <cfRule type="cellIs" dxfId="75" priority="9" operator="greaterThan">
      <formula>1.1</formula>
    </cfRule>
    <cfRule type="cellIs" dxfId="74" priority="10" operator="between">
      <formula>0.9</formula>
      <formula>0.999</formula>
    </cfRule>
    <cfRule type="cellIs" dxfId="73" priority="11" operator="between">
      <formula>100%</formula>
      <formula>110%</formula>
    </cfRule>
    <cfRule type="cellIs" dxfId="72" priority="12" operator="lessThan">
      <formula>90%</formula>
    </cfRule>
  </conditionalFormatting>
  <conditionalFormatting sqref="H69:H70">
    <cfRule type="cellIs" dxfId="71" priority="5" operator="greaterThan">
      <formula>1.1</formula>
    </cfRule>
    <cfRule type="cellIs" dxfId="70" priority="6" operator="between">
      <formula>0.9</formula>
      <formula>0.999</formula>
    </cfRule>
    <cfRule type="cellIs" dxfId="69" priority="7" operator="between">
      <formula>100%</formula>
      <formula>110%</formula>
    </cfRule>
    <cfRule type="cellIs" dxfId="68" priority="8" operator="lessThan">
      <formula>90%</formula>
    </cfRule>
  </conditionalFormatting>
  <conditionalFormatting sqref="H59">
    <cfRule type="cellIs" dxfId="67" priority="1" stopIfTrue="1" operator="greaterThan">
      <formula>1.1</formula>
    </cfRule>
    <cfRule type="cellIs" dxfId="66" priority="2" stopIfTrue="1" operator="between">
      <formula>0.9</formula>
      <formula>0.999</formula>
    </cfRule>
    <cfRule type="cellIs" dxfId="65" priority="3" stopIfTrue="1" operator="between">
      <formula>100%</formula>
      <formula>110%</formula>
    </cfRule>
    <cfRule type="cellIs" dxfId="64" priority="4" stopIfTrue="1" operator="lessThan">
      <formula>90%</formula>
    </cfRule>
  </conditionalFormatting>
  <printOptions horizontalCentered="1"/>
  <pageMargins left="0.74" right="0.7" top="0.53" bottom="0.51" header="0.3" footer="0.3"/>
  <pageSetup paperSize="9" scale="29" fitToHeight="0" orientation="portrait" horizontalDpi="1200" verticalDpi="1200" r:id="rId1"/>
  <rowBreaks count="1" manualBreakCount="1">
    <brk id="6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9"/>
  <sheetViews>
    <sheetView tabSelected="1" view="pageBreakPreview" topLeftCell="A58" zoomScale="50" zoomScaleNormal="50" zoomScaleSheetLayoutView="50" workbookViewId="0">
      <selection activeCell="A52" sqref="A52:A70"/>
    </sheetView>
  </sheetViews>
  <sheetFormatPr defaultColWidth="9.1796875" defaultRowHeight="15" x14ac:dyDescent="0.3"/>
  <cols>
    <col min="1" max="1" width="31.81640625" style="1" customWidth="1"/>
    <col min="2" max="2" width="43.26953125" style="1" customWidth="1"/>
    <col min="3" max="3" width="29.54296875" style="1" customWidth="1"/>
    <col min="4" max="4" width="46.7265625" style="1" customWidth="1"/>
    <col min="5" max="6" width="39.453125" style="1" customWidth="1"/>
    <col min="7" max="7" width="39.54296875" style="1" customWidth="1"/>
    <col min="8" max="8" width="21.1796875" style="1" customWidth="1"/>
    <col min="9" max="16384" width="9.1796875" style="1"/>
  </cols>
  <sheetData>
    <row r="1" spans="1:8" ht="96" customHeight="1" thickTop="1" thickBot="1" x14ac:dyDescent="0.35">
      <c r="A1" s="200" t="s">
        <v>0</v>
      </c>
      <c r="B1" s="203"/>
      <c r="C1" s="204"/>
      <c r="D1" s="204"/>
      <c r="E1" s="204"/>
      <c r="F1" s="204"/>
      <c r="G1" s="204"/>
      <c r="H1" s="205"/>
    </row>
    <row r="2" spans="1:8" ht="30" customHeight="1" thickBot="1" x14ac:dyDescent="0.4">
      <c r="A2" s="201"/>
      <c r="B2" s="206" t="s">
        <v>1</v>
      </c>
      <c r="C2" s="2" t="s">
        <v>2</v>
      </c>
      <c r="D2" s="209" t="s">
        <v>3</v>
      </c>
      <c r="E2" s="210"/>
      <c r="F2" s="210"/>
      <c r="G2" s="210"/>
      <c r="H2" s="211"/>
    </row>
    <row r="3" spans="1:8" ht="30" customHeight="1" thickTop="1" thickBot="1" x14ac:dyDescent="0.4">
      <c r="A3" s="202"/>
      <c r="B3" s="207"/>
      <c r="C3" s="3" t="s">
        <v>4</v>
      </c>
      <c r="D3" s="212" t="s">
        <v>5</v>
      </c>
      <c r="E3" s="213"/>
      <c r="F3" s="213"/>
      <c r="G3" s="213"/>
      <c r="H3" s="214"/>
    </row>
    <row r="4" spans="1:8" ht="84" customHeight="1" thickTop="1" thickBot="1" x14ac:dyDescent="0.35">
      <c r="A4" s="108" t="s">
        <v>180</v>
      </c>
      <c r="B4" s="208"/>
      <c r="C4" s="5" t="s">
        <v>183</v>
      </c>
      <c r="D4" s="6" t="s">
        <v>8</v>
      </c>
      <c r="E4" s="8" t="s">
        <v>181</v>
      </c>
      <c r="F4" s="7" t="s">
        <v>182</v>
      </c>
      <c r="G4" s="8" t="s">
        <v>181</v>
      </c>
      <c r="H4" s="9" t="s">
        <v>12</v>
      </c>
    </row>
    <row r="5" spans="1:8" ht="40" customHeight="1" thickTop="1" thickBot="1" x14ac:dyDescent="0.35">
      <c r="A5" s="275" t="s">
        <v>127</v>
      </c>
      <c r="B5" s="142" t="s">
        <v>132</v>
      </c>
      <c r="C5" s="143"/>
      <c r="D5" s="143"/>
      <c r="E5" s="143"/>
      <c r="F5" s="143"/>
      <c r="G5" s="143"/>
      <c r="H5" s="144"/>
    </row>
    <row r="6" spans="1:8" ht="40" customHeight="1" thickTop="1" thickBot="1" x14ac:dyDescent="0.35">
      <c r="A6" s="276"/>
      <c r="B6" s="147" t="s">
        <v>176</v>
      </c>
      <c r="C6" s="123">
        <v>238.20699999999999</v>
      </c>
      <c r="D6" s="272" t="s">
        <v>133</v>
      </c>
      <c r="E6" s="273"/>
      <c r="F6" s="273"/>
      <c r="G6" s="273"/>
      <c r="H6" s="274"/>
    </row>
    <row r="7" spans="1:8" ht="39.75" customHeight="1" x14ac:dyDescent="0.5">
      <c r="A7" s="276"/>
      <c r="B7" s="148"/>
      <c r="C7" s="124"/>
      <c r="D7" s="266" t="s">
        <v>151</v>
      </c>
      <c r="E7" s="96">
        <f>333/534</f>
        <v>0.6235955056179775</v>
      </c>
      <c r="F7" s="97">
        <v>0.52</v>
      </c>
      <c r="G7" s="96">
        <f>310/552</f>
        <v>0.56159420289855078</v>
      </c>
      <c r="H7" s="157">
        <f>G7/F7</f>
        <v>1.0799888517279823</v>
      </c>
    </row>
    <row r="8" spans="1:8" ht="50.25" customHeight="1" thickBot="1" x14ac:dyDescent="0.35">
      <c r="A8" s="276"/>
      <c r="B8" s="148"/>
      <c r="C8" s="124"/>
      <c r="D8" s="267"/>
      <c r="E8" s="58" t="s">
        <v>154</v>
      </c>
      <c r="F8" s="58"/>
      <c r="G8" s="58" t="s">
        <v>188</v>
      </c>
      <c r="H8" s="158"/>
    </row>
    <row r="9" spans="1:8" ht="40" customHeight="1" thickBot="1" x14ac:dyDescent="0.55000000000000004">
      <c r="A9" s="276"/>
      <c r="B9" s="148"/>
      <c r="C9" s="124"/>
      <c r="D9" s="266" t="s">
        <v>152</v>
      </c>
      <c r="E9" s="61">
        <f>535/727</f>
        <v>0.73590096286107287</v>
      </c>
      <c r="F9" s="61">
        <v>0.62</v>
      </c>
      <c r="G9" s="61">
        <f>702/961</f>
        <v>0.73048907388137352</v>
      </c>
      <c r="H9" s="223">
        <f>G9/F9</f>
        <v>1.1782081836796348</v>
      </c>
    </row>
    <row r="10" spans="1:8" ht="48.75" customHeight="1" thickBot="1" x14ac:dyDescent="0.35">
      <c r="A10" s="276"/>
      <c r="B10" s="148"/>
      <c r="C10" s="124"/>
      <c r="D10" s="268"/>
      <c r="E10" s="58" t="s">
        <v>155</v>
      </c>
      <c r="F10" s="58"/>
      <c r="G10" s="58" t="s">
        <v>189</v>
      </c>
      <c r="H10" s="223"/>
    </row>
    <row r="11" spans="1:8" ht="39.75" customHeight="1" thickBot="1" x14ac:dyDescent="0.35">
      <c r="A11" s="276"/>
      <c r="B11" s="148"/>
      <c r="C11" s="124"/>
      <c r="D11" s="263" t="s">
        <v>134</v>
      </c>
      <c r="E11" s="264"/>
      <c r="F11" s="264"/>
      <c r="G11" s="264"/>
      <c r="H11" s="265"/>
    </row>
    <row r="12" spans="1:8" ht="45" customHeight="1" thickBot="1" x14ac:dyDescent="0.55000000000000004">
      <c r="A12" s="276"/>
      <c r="B12" s="148"/>
      <c r="C12" s="124"/>
      <c r="D12" s="266" t="s">
        <v>147</v>
      </c>
      <c r="E12" s="61">
        <f>3612/4091</f>
        <v>0.88291371302859933</v>
      </c>
      <c r="F12" s="61">
        <v>0.62</v>
      </c>
      <c r="G12" s="61">
        <f>4049/4726</f>
        <v>0.8567498942022852</v>
      </c>
      <c r="H12" s="223">
        <f t="shared" ref="H12" si="0">G12/F12</f>
        <v>1.381854668068202</v>
      </c>
    </row>
    <row r="13" spans="1:8" ht="49.5" customHeight="1" thickBot="1" x14ac:dyDescent="0.35">
      <c r="A13" s="276"/>
      <c r="B13" s="148"/>
      <c r="C13" s="124"/>
      <c r="D13" s="268"/>
      <c r="E13" s="58" t="s">
        <v>156</v>
      </c>
      <c r="F13" s="58"/>
      <c r="G13" s="58" t="s">
        <v>190</v>
      </c>
      <c r="H13" s="223"/>
    </row>
    <row r="14" spans="1:8" ht="40.5" customHeight="1" thickBot="1" x14ac:dyDescent="0.55000000000000004">
      <c r="A14" s="276"/>
      <c r="B14" s="148"/>
      <c r="C14" s="124"/>
      <c r="D14" s="266" t="s">
        <v>148</v>
      </c>
      <c r="E14" s="61">
        <f>15/16</f>
        <v>0.9375</v>
      </c>
      <c r="F14" s="61">
        <v>0.77</v>
      </c>
      <c r="G14" s="61">
        <f>23/25</f>
        <v>0.92</v>
      </c>
      <c r="H14" s="223">
        <f t="shared" ref="H14" si="1">G14/F14</f>
        <v>1.1948051948051948</v>
      </c>
    </row>
    <row r="15" spans="1:8" ht="47.25" customHeight="1" thickBot="1" x14ac:dyDescent="0.35">
      <c r="A15" s="276"/>
      <c r="B15" s="148"/>
      <c r="C15" s="124"/>
      <c r="D15" s="268"/>
      <c r="E15" s="58" t="s">
        <v>157</v>
      </c>
      <c r="F15" s="58"/>
      <c r="G15" s="58" t="s">
        <v>191</v>
      </c>
      <c r="H15" s="223"/>
    </row>
    <row r="16" spans="1:8" ht="39.75" customHeight="1" thickBot="1" x14ac:dyDescent="0.35">
      <c r="A16" s="276"/>
      <c r="B16" s="138" t="s">
        <v>177</v>
      </c>
      <c r="C16" s="125">
        <v>6.1749999999999998</v>
      </c>
      <c r="D16" s="259" t="s">
        <v>133</v>
      </c>
      <c r="E16" s="260"/>
      <c r="F16" s="260"/>
      <c r="G16" s="260"/>
      <c r="H16" s="261"/>
    </row>
    <row r="17" spans="1:8" ht="39.75" customHeight="1" thickBot="1" x14ac:dyDescent="0.35">
      <c r="A17" s="276"/>
      <c r="B17" s="138"/>
      <c r="C17" s="126"/>
      <c r="D17" s="269" t="s">
        <v>143</v>
      </c>
      <c r="E17" s="270"/>
      <c r="F17" s="270"/>
      <c r="G17" s="270"/>
      <c r="H17" s="271"/>
    </row>
    <row r="18" spans="1:8" ht="39.75" customHeight="1" x14ac:dyDescent="0.6">
      <c r="A18" s="276"/>
      <c r="B18" s="138"/>
      <c r="C18" s="126"/>
      <c r="D18" s="255" t="s">
        <v>144</v>
      </c>
      <c r="E18" s="103">
        <f>12/51</f>
        <v>0.23529411764705882</v>
      </c>
      <c r="F18" s="98">
        <v>0.16500000000000001</v>
      </c>
      <c r="G18" s="103">
        <f>6/36</f>
        <v>0.16666666666666666</v>
      </c>
      <c r="H18" s="157">
        <f>G18/F18</f>
        <v>1.0101010101010099</v>
      </c>
    </row>
    <row r="19" spans="1:8" ht="50.25" customHeight="1" thickBot="1" x14ac:dyDescent="0.35">
      <c r="A19" s="276"/>
      <c r="B19" s="138"/>
      <c r="C19" s="126"/>
      <c r="D19" s="256"/>
      <c r="E19" s="47" t="s">
        <v>158</v>
      </c>
      <c r="F19" s="47"/>
      <c r="G19" s="47" t="s">
        <v>192</v>
      </c>
      <c r="H19" s="158"/>
    </row>
    <row r="20" spans="1:8" ht="48" customHeight="1" x14ac:dyDescent="0.5">
      <c r="A20" s="276"/>
      <c r="B20" s="138"/>
      <c r="C20" s="126"/>
      <c r="D20" s="255" t="s">
        <v>145</v>
      </c>
      <c r="E20" s="53">
        <f>22/51</f>
        <v>0.43137254901960786</v>
      </c>
      <c r="F20" s="49">
        <v>0.2</v>
      </c>
      <c r="G20" s="53">
        <f>10/36</f>
        <v>0.27777777777777779</v>
      </c>
      <c r="H20" s="159">
        <f>G20/F20</f>
        <v>1.3888888888888888</v>
      </c>
    </row>
    <row r="21" spans="1:8" ht="51" customHeight="1" thickBot="1" x14ac:dyDescent="0.35">
      <c r="A21" s="276"/>
      <c r="B21" s="138"/>
      <c r="C21" s="126"/>
      <c r="D21" s="256"/>
      <c r="E21" s="41" t="s">
        <v>160</v>
      </c>
      <c r="F21" s="47"/>
      <c r="G21" s="41" t="s">
        <v>193</v>
      </c>
      <c r="H21" s="160"/>
    </row>
    <row r="22" spans="1:8" ht="33" customHeight="1" x14ac:dyDescent="0.5">
      <c r="A22" s="276"/>
      <c r="B22" s="138"/>
      <c r="C22" s="126"/>
      <c r="D22" s="255" t="s">
        <v>153</v>
      </c>
      <c r="E22" s="53">
        <f>9/51</f>
        <v>0.17647058823529413</v>
      </c>
      <c r="F22" s="50">
        <v>0.16500000000000001</v>
      </c>
      <c r="G22" s="53">
        <f>6/36</f>
        <v>0.16666666666666666</v>
      </c>
      <c r="H22" s="157">
        <f>G22/F22</f>
        <v>1.0101010101010099</v>
      </c>
    </row>
    <row r="23" spans="1:8" ht="47.25" customHeight="1" thickBot="1" x14ac:dyDescent="0.35">
      <c r="A23" s="276"/>
      <c r="B23" s="138"/>
      <c r="C23" s="126"/>
      <c r="D23" s="256"/>
      <c r="E23" s="47" t="s">
        <v>159</v>
      </c>
      <c r="F23" s="47"/>
      <c r="G23" s="41" t="s">
        <v>192</v>
      </c>
      <c r="H23" s="158"/>
    </row>
    <row r="24" spans="1:8" ht="39" customHeight="1" x14ac:dyDescent="0.6">
      <c r="A24" s="276"/>
      <c r="B24" s="138"/>
      <c r="C24" s="126"/>
      <c r="D24" s="255" t="s">
        <v>146</v>
      </c>
      <c r="E24" s="53">
        <f>9/51</f>
        <v>0.17647058823529413</v>
      </c>
      <c r="F24" s="98">
        <v>0.16500000000000001</v>
      </c>
      <c r="G24" s="53">
        <f>7/36</f>
        <v>0.19444444444444445</v>
      </c>
      <c r="H24" s="159">
        <f>G24/F24</f>
        <v>1.1784511784511784</v>
      </c>
    </row>
    <row r="25" spans="1:8" ht="49.5" customHeight="1" thickBot="1" x14ac:dyDescent="0.35">
      <c r="A25" s="276"/>
      <c r="B25" s="138"/>
      <c r="C25" s="126"/>
      <c r="D25" s="256"/>
      <c r="E25" s="47" t="s">
        <v>159</v>
      </c>
      <c r="F25" s="47"/>
      <c r="G25" s="41" t="s">
        <v>194</v>
      </c>
      <c r="H25" s="160"/>
    </row>
    <row r="26" spans="1:8" ht="34.5" customHeight="1" thickBot="1" x14ac:dyDescent="0.35">
      <c r="A26" s="276"/>
      <c r="B26" s="138"/>
      <c r="C26" s="126"/>
      <c r="D26" s="259" t="s">
        <v>134</v>
      </c>
      <c r="E26" s="260"/>
      <c r="F26" s="260"/>
      <c r="G26" s="260"/>
      <c r="H26" s="261"/>
    </row>
    <row r="27" spans="1:8" ht="47.25" customHeight="1" x14ac:dyDescent="0.5">
      <c r="A27" s="276"/>
      <c r="B27" s="138"/>
      <c r="C27" s="126"/>
      <c r="D27" s="255" t="s">
        <v>142</v>
      </c>
      <c r="E27" s="53">
        <v>1</v>
      </c>
      <c r="F27" s="49">
        <v>0.6</v>
      </c>
      <c r="G27" s="53">
        <v>1</v>
      </c>
      <c r="H27" s="159">
        <f>G27/F27</f>
        <v>1.6666666666666667</v>
      </c>
    </row>
    <row r="28" spans="1:8" ht="49.5" customHeight="1" thickBot="1" x14ac:dyDescent="0.35">
      <c r="A28" s="276"/>
      <c r="B28" s="138"/>
      <c r="C28" s="126"/>
      <c r="D28" s="256"/>
      <c r="E28" s="41" t="s">
        <v>161</v>
      </c>
      <c r="F28" s="47"/>
      <c r="G28" s="41" t="s">
        <v>195</v>
      </c>
      <c r="H28" s="160"/>
    </row>
    <row r="29" spans="1:8" ht="39" customHeight="1" x14ac:dyDescent="0.5">
      <c r="A29" s="276"/>
      <c r="B29" s="138"/>
      <c r="C29" s="126"/>
      <c r="D29" s="255" t="s">
        <v>150</v>
      </c>
      <c r="E29" s="53">
        <f>4/5</f>
        <v>0.8</v>
      </c>
      <c r="F29" s="71">
        <v>0.77</v>
      </c>
      <c r="G29" s="53">
        <f>5/6</f>
        <v>0.83333333333333337</v>
      </c>
      <c r="H29" s="157">
        <f>G29/F29</f>
        <v>1.0822510822510822</v>
      </c>
    </row>
    <row r="30" spans="1:8" ht="47.25" customHeight="1" thickBot="1" x14ac:dyDescent="0.35">
      <c r="A30" s="276"/>
      <c r="B30" s="193"/>
      <c r="C30" s="127"/>
      <c r="D30" s="256"/>
      <c r="E30" s="47" t="s">
        <v>162</v>
      </c>
      <c r="F30" s="47"/>
      <c r="G30" s="47" t="s">
        <v>196</v>
      </c>
      <c r="H30" s="158"/>
    </row>
    <row r="31" spans="1:8" ht="39.75" customHeight="1" thickBot="1" x14ac:dyDescent="0.35">
      <c r="A31" s="276"/>
      <c r="B31" s="187" t="s">
        <v>178</v>
      </c>
      <c r="C31" s="129">
        <v>16.439</v>
      </c>
      <c r="D31" s="263" t="s">
        <v>133</v>
      </c>
      <c r="E31" s="264"/>
      <c r="F31" s="264"/>
      <c r="G31" s="264"/>
      <c r="H31" s="265"/>
    </row>
    <row r="32" spans="1:8" ht="47.25" customHeight="1" x14ac:dyDescent="0.5">
      <c r="A32" s="276"/>
      <c r="B32" s="148"/>
      <c r="C32" s="104"/>
      <c r="D32" s="266" t="s">
        <v>141</v>
      </c>
      <c r="E32" s="59">
        <v>12</v>
      </c>
      <c r="F32" s="60">
        <v>12</v>
      </c>
      <c r="G32" s="59">
        <v>13</v>
      </c>
      <c r="H32" s="188">
        <f>G32/F32</f>
        <v>1.0833333333333333</v>
      </c>
    </row>
    <row r="33" spans="1:8" ht="44.25" customHeight="1" thickBot="1" x14ac:dyDescent="0.35">
      <c r="A33" s="276"/>
      <c r="B33" s="148"/>
      <c r="C33" s="130"/>
      <c r="D33" s="267"/>
      <c r="E33" s="58" t="s">
        <v>165</v>
      </c>
      <c r="F33" s="58" t="s">
        <v>165</v>
      </c>
      <c r="G33" s="58" t="s">
        <v>165</v>
      </c>
      <c r="H33" s="189"/>
    </row>
    <row r="34" spans="1:8" ht="40.5" customHeight="1" thickBot="1" x14ac:dyDescent="0.35">
      <c r="A34" s="276"/>
      <c r="B34" s="148"/>
      <c r="C34" s="130"/>
      <c r="D34" s="263" t="s">
        <v>133</v>
      </c>
      <c r="E34" s="264"/>
      <c r="F34" s="264"/>
      <c r="G34" s="264"/>
      <c r="H34" s="265"/>
    </row>
    <row r="35" spans="1:8" ht="48" customHeight="1" x14ac:dyDescent="0.5">
      <c r="A35" s="276"/>
      <c r="B35" s="148"/>
      <c r="C35" s="130"/>
      <c r="D35" s="266" t="s">
        <v>139</v>
      </c>
      <c r="E35" s="99">
        <v>24</v>
      </c>
      <c r="F35" s="99">
        <v>17</v>
      </c>
      <c r="G35" s="99">
        <v>24</v>
      </c>
      <c r="H35" s="159">
        <f>G35/F35</f>
        <v>1.411764705882353</v>
      </c>
    </row>
    <row r="36" spans="1:8" ht="32.25" customHeight="1" thickBot="1" x14ac:dyDescent="0.35">
      <c r="A36" s="276"/>
      <c r="B36" s="148"/>
      <c r="C36" s="130"/>
      <c r="D36" s="268"/>
      <c r="E36" s="58" t="s">
        <v>165</v>
      </c>
      <c r="F36" s="58" t="s">
        <v>165</v>
      </c>
      <c r="G36" s="58" t="s">
        <v>165</v>
      </c>
      <c r="H36" s="178"/>
    </row>
    <row r="37" spans="1:8" ht="40.5" customHeight="1" x14ac:dyDescent="0.5">
      <c r="A37" s="276"/>
      <c r="B37" s="148"/>
      <c r="C37" s="130"/>
      <c r="D37" s="266" t="s">
        <v>140</v>
      </c>
      <c r="E37" s="61">
        <f>7/24</f>
        <v>0.29166666666666669</v>
      </c>
      <c r="F37" s="61">
        <v>0.26500000000000001</v>
      </c>
      <c r="G37" s="61">
        <f>13/30</f>
        <v>0.43333333333333335</v>
      </c>
      <c r="H37" s="159">
        <f>G37/F37</f>
        <v>1.6352201257861636</v>
      </c>
    </row>
    <row r="38" spans="1:8" ht="70.5" customHeight="1" thickBot="1" x14ac:dyDescent="0.35">
      <c r="A38" s="276"/>
      <c r="B38" s="262"/>
      <c r="C38" s="131"/>
      <c r="D38" s="268"/>
      <c r="E38" s="58" t="s">
        <v>163</v>
      </c>
      <c r="F38" s="58"/>
      <c r="G38" s="58" t="s">
        <v>197</v>
      </c>
      <c r="H38" s="178"/>
    </row>
    <row r="39" spans="1:8" ht="39.75" customHeight="1" thickBot="1" x14ac:dyDescent="0.35">
      <c r="A39" s="276"/>
      <c r="B39" s="175" t="s">
        <v>179</v>
      </c>
      <c r="C39" s="72">
        <v>8.5670000000000002</v>
      </c>
      <c r="D39" s="259" t="s">
        <v>133</v>
      </c>
      <c r="E39" s="260"/>
      <c r="F39" s="260"/>
      <c r="G39" s="260"/>
      <c r="H39" s="261"/>
    </row>
    <row r="40" spans="1:8" ht="42" customHeight="1" x14ac:dyDescent="0.5">
      <c r="A40" s="276"/>
      <c r="B40" s="138"/>
      <c r="C40" s="73"/>
      <c r="D40" s="255" t="s">
        <v>138</v>
      </c>
      <c r="E40" s="48">
        <v>10</v>
      </c>
      <c r="F40" s="48">
        <v>10</v>
      </c>
      <c r="G40" s="48">
        <v>10</v>
      </c>
      <c r="H40" s="157">
        <f>G40/F40</f>
        <v>1</v>
      </c>
    </row>
    <row r="41" spans="1:8" ht="60.75" customHeight="1" thickBot="1" x14ac:dyDescent="0.35">
      <c r="A41" s="276"/>
      <c r="B41" s="138"/>
      <c r="C41" s="73"/>
      <c r="D41" s="257"/>
      <c r="E41" s="41" t="s">
        <v>166</v>
      </c>
      <c r="F41" s="41" t="s">
        <v>166</v>
      </c>
      <c r="G41" s="41" t="s">
        <v>166</v>
      </c>
      <c r="H41" s="190"/>
    </row>
    <row r="42" spans="1:8" ht="48" customHeight="1" thickBot="1" x14ac:dyDescent="0.35">
      <c r="A42" s="276"/>
      <c r="B42" s="138"/>
      <c r="C42" s="73"/>
      <c r="D42" s="259" t="s">
        <v>134</v>
      </c>
      <c r="E42" s="260"/>
      <c r="F42" s="260"/>
      <c r="G42" s="260"/>
      <c r="H42" s="261"/>
    </row>
    <row r="43" spans="1:8" ht="39.75" customHeight="1" x14ac:dyDescent="0.5">
      <c r="A43" s="276"/>
      <c r="B43" s="138"/>
      <c r="C43" s="73"/>
      <c r="D43" s="255" t="s">
        <v>135</v>
      </c>
      <c r="E43" s="100">
        <v>3180</v>
      </c>
      <c r="F43" s="102">
        <v>3161</v>
      </c>
      <c r="G43" s="100">
        <v>3194</v>
      </c>
      <c r="H43" s="176">
        <f t="shared" ref="H43" si="2">G43/F43</f>
        <v>1.0104397342613096</v>
      </c>
    </row>
    <row r="44" spans="1:8" ht="43.5" customHeight="1" thickBot="1" x14ac:dyDescent="0.35">
      <c r="A44" s="276"/>
      <c r="B44" s="138"/>
      <c r="C44" s="73"/>
      <c r="D44" s="257"/>
      <c r="E44" s="101" t="s">
        <v>89</v>
      </c>
      <c r="F44" s="101" t="s">
        <v>89</v>
      </c>
      <c r="G44" s="101" t="s">
        <v>89</v>
      </c>
      <c r="H44" s="177"/>
    </row>
    <row r="45" spans="1:8" ht="39.75" customHeight="1" x14ac:dyDescent="0.5">
      <c r="A45" s="276"/>
      <c r="B45" s="138"/>
      <c r="C45" s="73"/>
      <c r="D45" s="255" t="s">
        <v>136</v>
      </c>
      <c r="E45" s="100">
        <v>31</v>
      </c>
      <c r="F45" s="100">
        <v>7</v>
      </c>
      <c r="G45" s="100">
        <v>8</v>
      </c>
      <c r="H45" s="159">
        <f>G45/F45</f>
        <v>1.1428571428571428</v>
      </c>
    </row>
    <row r="46" spans="1:8" ht="53.25" customHeight="1" thickBot="1" x14ac:dyDescent="0.35">
      <c r="A46" s="276"/>
      <c r="B46" s="138"/>
      <c r="C46" s="73"/>
      <c r="D46" s="256"/>
      <c r="E46" s="101" t="s">
        <v>167</v>
      </c>
      <c r="F46" s="101" t="s">
        <v>167</v>
      </c>
      <c r="G46" s="101" t="s">
        <v>167</v>
      </c>
      <c r="H46" s="178"/>
    </row>
    <row r="47" spans="1:8" ht="44.25" customHeight="1" x14ac:dyDescent="0.5">
      <c r="A47" s="276"/>
      <c r="B47" s="138"/>
      <c r="C47" s="73"/>
      <c r="D47" s="255" t="s">
        <v>137</v>
      </c>
      <c r="E47" s="50">
        <f>2575/3180</f>
        <v>0.80974842767295596</v>
      </c>
      <c r="F47" s="50">
        <v>0.80500000000000005</v>
      </c>
      <c r="G47" s="50">
        <f>2593/3194</f>
        <v>0.81183469004383213</v>
      </c>
      <c r="H47" s="176">
        <f>G47/F47</f>
        <v>1.0084902981910957</v>
      </c>
    </row>
    <row r="48" spans="1:8" ht="64.5" customHeight="1" thickBot="1" x14ac:dyDescent="0.35">
      <c r="A48" s="276"/>
      <c r="B48" s="138"/>
      <c r="C48" s="73"/>
      <c r="D48" s="256"/>
      <c r="E48" s="41" t="s">
        <v>164</v>
      </c>
      <c r="F48" s="41"/>
      <c r="G48" s="41" t="s">
        <v>198</v>
      </c>
      <c r="H48" s="177"/>
    </row>
    <row r="49" spans="1:8" ht="42" customHeight="1" thickTop="1" thickBot="1" x14ac:dyDescent="0.35">
      <c r="A49" s="276"/>
      <c r="B49" s="180" t="s">
        <v>38</v>
      </c>
      <c r="C49" s="181"/>
      <c r="D49" s="181"/>
      <c r="E49" s="181"/>
      <c r="F49" s="181"/>
      <c r="G49" s="181"/>
      <c r="H49" s="182"/>
    </row>
    <row r="50" spans="1:8" ht="54.75" customHeight="1" thickTop="1" x14ac:dyDescent="0.5">
      <c r="A50" s="276"/>
      <c r="B50" s="247" t="s">
        <v>39</v>
      </c>
      <c r="C50" s="128">
        <v>10.452</v>
      </c>
      <c r="D50" s="243" t="s">
        <v>169</v>
      </c>
      <c r="E50" s="52">
        <v>1</v>
      </c>
      <c r="F50" s="52">
        <v>1</v>
      </c>
      <c r="G50" s="52">
        <v>1</v>
      </c>
      <c r="H50" s="186">
        <f>G50/F50</f>
        <v>1</v>
      </c>
    </row>
    <row r="51" spans="1:8" ht="45" customHeight="1" thickBot="1" x14ac:dyDescent="0.35">
      <c r="A51" s="277"/>
      <c r="B51" s="278"/>
      <c r="C51" s="133"/>
      <c r="D51" s="279"/>
      <c r="E51" s="134"/>
      <c r="F51" s="134"/>
      <c r="G51" s="134"/>
      <c r="H51" s="174"/>
    </row>
    <row r="52" spans="1:8" ht="39.75" customHeight="1" thickTop="1" thickBot="1" x14ac:dyDescent="0.35">
      <c r="A52" s="216" t="s">
        <v>127</v>
      </c>
      <c r="B52" s="138" t="s">
        <v>43</v>
      </c>
      <c r="C52" s="105">
        <v>59.334000000000003</v>
      </c>
      <c r="D52" s="164" t="s">
        <v>44</v>
      </c>
      <c r="E52" s="165"/>
      <c r="F52" s="165"/>
      <c r="G52" s="165"/>
      <c r="H52" s="166"/>
    </row>
    <row r="53" spans="1:8" ht="46.5" customHeight="1" thickBot="1" x14ac:dyDescent="0.55000000000000004">
      <c r="A53" s="216"/>
      <c r="B53" s="138"/>
      <c r="C53" s="105"/>
      <c r="D53" s="255" t="s">
        <v>92</v>
      </c>
      <c r="E53" s="50">
        <f>E54/E55</f>
        <v>1</v>
      </c>
      <c r="F53" s="55">
        <v>1</v>
      </c>
      <c r="G53" s="50">
        <f>G54/G55</f>
        <v>1</v>
      </c>
      <c r="H53" s="171">
        <f>G53/F53</f>
        <v>1</v>
      </c>
    </row>
    <row r="54" spans="1:8" ht="30" customHeight="1" thickBot="1" x14ac:dyDescent="0.35">
      <c r="A54" s="216"/>
      <c r="B54" s="138"/>
      <c r="C54" s="105"/>
      <c r="D54" s="256"/>
      <c r="E54" s="54">
        <v>189091032.15000001</v>
      </c>
      <c r="F54" s="54"/>
      <c r="G54" s="54">
        <v>119047083.23</v>
      </c>
      <c r="H54" s="172"/>
    </row>
    <row r="55" spans="1:8" ht="30" customHeight="1" thickBot="1" x14ac:dyDescent="0.35">
      <c r="A55" s="216"/>
      <c r="B55" s="138"/>
      <c r="C55" s="105"/>
      <c r="D55" s="257"/>
      <c r="E55" s="54">
        <v>189091032.15000001</v>
      </c>
      <c r="F55" s="54"/>
      <c r="G55" s="54">
        <v>119047083.23</v>
      </c>
      <c r="H55" s="173"/>
    </row>
    <row r="56" spans="1:8" ht="45.75" customHeight="1" thickBot="1" x14ac:dyDescent="0.55000000000000004">
      <c r="A56" s="216"/>
      <c r="B56" s="138"/>
      <c r="C56" s="105"/>
      <c r="D56" s="255" t="s">
        <v>45</v>
      </c>
      <c r="E56" s="50">
        <f>E57/E58</f>
        <v>0.77654575106194434</v>
      </c>
      <c r="F56" s="57">
        <v>1</v>
      </c>
      <c r="G56" s="50">
        <f>G57/G58</f>
        <v>0.68531420700478418</v>
      </c>
      <c r="H56" s="171">
        <f>G56/F56</f>
        <v>0.68531420700478418</v>
      </c>
    </row>
    <row r="57" spans="1:8" ht="30" customHeight="1" thickBot="1" x14ac:dyDescent="0.35">
      <c r="A57" s="216"/>
      <c r="B57" s="138"/>
      <c r="C57" s="105"/>
      <c r="D57" s="256"/>
      <c r="E57" s="54">
        <v>146837837.58000001</v>
      </c>
      <c r="F57" s="54"/>
      <c r="G57" s="54">
        <v>81584657.439999998</v>
      </c>
      <c r="H57" s="172"/>
    </row>
    <row r="58" spans="1:8" ht="30" customHeight="1" thickBot="1" x14ac:dyDescent="0.35">
      <c r="A58" s="216"/>
      <c r="B58" s="138"/>
      <c r="C58" s="105"/>
      <c r="D58" s="257"/>
      <c r="E58" s="54">
        <v>189091032.15000001</v>
      </c>
      <c r="F58" s="54"/>
      <c r="G58" s="54">
        <v>119047083.23</v>
      </c>
      <c r="H58" s="173"/>
    </row>
    <row r="59" spans="1:8" ht="48.75" customHeight="1" thickBot="1" x14ac:dyDescent="0.55000000000000004">
      <c r="A59" s="216"/>
      <c r="B59" s="138"/>
      <c r="C59" s="105"/>
      <c r="D59" s="255" t="s">
        <v>175</v>
      </c>
      <c r="E59" s="50">
        <f>E60/E61</f>
        <v>0.64778589853826307</v>
      </c>
      <c r="F59" s="50">
        <v>1</v>
      </c>
      <c r="G59" s="50">
        <f>G60/G61</f>
        <v>0.67987345592590365</v>
      </c>
      <c r="H59" s="171">
        <f>G59/F59</f>
        <v>0.67987345592590365</v>
      </c>
    </row>
    <row r="60" spans="1:8" ht="30" customHeight="1" thickBot="1" x14ac:dyDescent="0.35">
      <c r="A60" s="216"/>
      <c r="B60" s="138"/>
      <c r="C60" s="122"/>
      <c r="D60" s="256"/>
      <c r="E60" s="54">
        <v>30135000</v>
      </c>
      <c r="F60" s="54"/>
      <c r="G60" s="54">
        <v>49882000</v>
      </c>
      <c r="H60" s="172"/>
    </row>
    <row r="61" spans="1:8" ht="30" customHeight="1" thickBot="1" x14ac:dyDescent="0.35">
      <c r="A61" s="216"/>
      <c r="B61" s="138"/>
      <c r="C61" s="122"/>
      <c r="D61" s="257"/>
      <c r="E61" s="54">
        <v>46520000</v>
      </c>
      <c r="F61" s="54"/>
      <c r="G61" s="54">
        <v>73369536</v>
      </c>
      <c r="H61" s="173"/>
    </row>
    <row r="62" spans="1:8" ht="35.25" customHeight="1" thickBot="1" x14ac:dyDescent="0.35">
      <c r="A62" s="216"/>
      <c r="B62" s="138"/>
      <c r="C62" s="122"/>
      <c r="D62" s="164" t="s">
        <v>46</v>
      </c>
      <c r="E62" s="165"/>
      <c r="F62" s="165"/>
      <c r="G62" s="165"/>
      <c r="H62" s="166"/>
    </row>
    <row r="63" spans="1:8" ht="72.75" customHeight="1" thickBot="1" x14ac:dyDescent="0.35">
      <c r="A63" s="216"/>
      <c r="B63" s="138"/>
      <c r="C63" s="75"/>
      <c r="D63" s="77" t="s">
        <v>49</v>
      </c>
      <c r="E63" s="13">
        <v>1</v>
      </c>
      <c r="F63" s="13">
        <v>1</v>
      </c>
      <c r="G63" s="13">
        <v>1</v>
      </c>
      <c r="H63" s="14">
        <f t="shared" ref="H63:H70" si="3">G63/F63</f>
        <v>1</v>
      </c>
    </row>
    <row r="64" spans="1:8" ht="72.75" customHeight="1" thickBot="1" x14ac:dyDescent="0.35">
      <c r="A64" s="216"/>
      <c r="B64" s="138"/>
      <c r="C64" s="75"/>
      <c r="D64" s="77" t="s">
        <v>168</v>
      </c>
      <c r="E64" s="13">
        <v>1</v>
      </c>
      <c r="F64" s="13">
        <v>1</v>
      </c>
      <c r="G64" s="13">
        <v>1</v>
      </c>
      <c r="H64" s="14">
        <f t="shared" si="3"/>
        <v>1</v>
      </c>
    </row>
    <row r="65" spans="1:8" ht="40.5" customHeight="1" thickBot="1" x14ac:dyDescent="0.35">
      <c r="A65" s="216"/>
      <c r="B65" s="138"/>
      <c r="C65" s="75"/>
      <c r="D65" s="252" t="s">
        <v>149</v>
      </c>
      <c r="E65" s="253"/>
      <c r="F65" s="253"/>
      <c r="G65" s="253"/>
      <c r="H65" s="254"/>
    </row>
    <row r="66" spans="1:8" ht="72.75" customHeight="1" thickBot="1" x14ac:dyDescent="0.35">
      <c r="A66" s="216"/>
      <c r="B66" s="138"/>
      <c r="C66" s="75"/>
      <c r="D66" s="77" t="s">
        <v>199</v>
      </c>
      <c r="E66" s="13">
        <v>1</v>
      </c>
      <c r="F66" s="13">
        <v>1</v>
      </c>
      <c r="G66" s="13">
        <v>0</v>
      </c>
      <c r="H66" s="132">
        <f t="shared" si="3"/>
        <v>0</v>
      </c>
    </row>
    <row r="67" spans="1:8" ht="72.75" customHeight="1" thickBot="1" x14ac:dyDescent="0.35">
      <c r="A67" s="216"/>
      <c r="B67" s="138"/>
      <c r="C67" s="75"/>
      <c r="D67" s="77" t="s">
        <v>200</v>
      </c>
      <c r="E67" s="13">
        <v>1</v>
      </c>
      <c r="F67" s="13">
        <v>1</v>
      </c>
      <c r="G67" s="13">
        <v>1</v>
      </c>
      <c r="H67" s="14">
        <f t="shared" si="3"/>
        <v>1</v>
      </c>
    </row>
    <row r="68" spans="1:8" ht="72.75" customHeight="1" thickBot="1" x14ac:dyDescent="0.35">
      <c r="A68" s="216"/>
      <c r="B68" s="138"/>
      <c r="C68" s="75"/>
      <c r="D68" s="77" t="s">
        <v>201</v>
      </c>
      <c r="E68" s="13">
        <v>1</v>
      </c>
      <c r="F68" s="13">
        <v>1</v>
      </c>
      <c r="G68" s="13">
        <v>1</v>
      </c>
      <c r="H68" s="14">
        <f t="shared" ref="H68:H69" si="4">G68/F68</f>
        <v>1</v>
      </c>
    </row>
    <row r="69" spans="1:8" ht="72.75" customHeight="1" thickBot="1" x14ac:dyDescent="0.35">
      <c r="A69" s="216"/>
      <c r="B69" s="138"/>
      <c r="C69" s="75"/>
      <c r="D69" s="77" t="s">
        <v>202</v>
      </c>
      <c r="E69" s="13">
        <v>1</v>
      </c>
      <c r="F69" s="13">
        <v>1</v>
      </c>
      <c r="G69" s="13">
        <v>1</v>
      </c>
      <c r="H69" s="14">
        <f t="shared" si="4"/>
        <v>1</v>
      </c>
    </row>
    <row r="70" spans="1:8" ht="72.75" customHeight="1" thickBot="1" x14ac:dyDescent="0.35">
      <c r="A70" s="217"/>
      <c r="B70" s="139"/>
      <c r="C70" s="76"/>
      <c r="D70" s="78" t="s">
        <v>174</v>
      </c>
      <c r="E70" s="15">
        <v>1</v>
      </c>
      <c r="F70" s="15">
        <v>1</v>
      </c>
      <c r="G70" s="15">
        <v>1</v>
      </c>
      <c r="H70" s="16">
        <f t="shared" si="3"/>
        <v>1</v>
      </c>
    </row>
    <row r="71" spans="1:8" ht="34.5" customHeight="1" thickTop="1" x14ac:dyDescent="0.3">
      <c r="A71" s="17" t="s">
        <v>52</v>
      </c>
      <c r="B71" s="18"/>
    </row>
    <row r="72" spans="1:8" ht="28" customHeight="1" x14ac:dyDescent="0.3">
      <c r="B72" s="18"/>
    </row>
    <row r="73" spans="1:8" ht="28" customHeight="1" x14ac:dyDescent="0.3">
      <c r="B73" s="20"/>
      <c r="C73" s="20"/>
      <c r="D73" s="20"/>
      <c r="E73" s="20"/>
      <c r="F73" s="20"/>
    </row>
    <row r="74" spans="1:8" ht="28" customHeight="1" x14ac:dyDescent="0.3">
      <c r="A74" s="19"/>
      <c r="B74" s="22"/>
      <c r="C74" s="23"/>
      <c r="D74" s="23"/>
      <c r="E74" s="23"/>
      <c r="F74" s="23"/>
      <c r="G74" s="24"/>
      <c r="H74" s="24"/>
    </row>
    <row r="75" spans="1:8" s="24" customFormat="1" ht="30" customHeight="1" x14ac:dyDescent="0.5">
      <c r="A75" s="21" t="s">
        <v>53</v>
      </c>
      <c r="B75" s="22">
        <f>AVERAGE(H24)</f>
        <v>1.1784511784511784</v>
      </c>
      <c r="C75" s="23"/>
      <c r="D75" s="23"/>
      <c r="E75" s="23"/>
      <c r="F75" s="23"/>
    </row>
    <row r="76" spans="1:8" s="24" customFormat="1" ht="30" customHeight="1" x14ac:dyDescent="0.5">
      <c r="A76" s="21" t="s">
        <v>54</v>
      </c>
      <c r="B76" s="22">
        <f>AVERAGE(H32:H38)</f>
        <v>1.3767727216672832</v>
      </c>
      <c r="C76" s="25"/>
      <c r="D76" s="26"/>
      <c r="E76" s="26"/>
      <c r="F76" s="26"/>
    </row>
    <row r="77" spans="1:8" s="24" customFormat="1" ht="30" customHeight="1" x14ac:dyDescent="0.5">
      <c r="A77" s="21" t="s">
        <v>55</v>
      </c>
      <c r="B77" s="27">
        <f>AVERAGE(H40:H48)</f>
        <v>1.0404467938273869</v>
      </c>
      <c r="C77" s="23"/>
      <c r="D77" s="26"/>
      <c r="E77" s="26"/>
      <c r="F77" s="26"/>
    </row>
    <row r="78" spans="1:8" s="24" customFormat="1" ht="30" customHeight="1" thickBot="1" x14ac:dyDescent="0.55000000000000004">
      <c r="A78" s="21" t="s">
        <v>56</v>
      </c>
      <c r="B78" s="28">
        <f>AVERAGE(H24:H48)</f>
        <v>1.2219474267680324</v>
      </c>
      <c r="C78" s="29"/>
      <c r="D78" s="30"/>
      <c r="E78" s="31"/>
      <c r="F78" s="32"/>
      <c r="G78" s="1"/>
      <c r="H78" s="1"/>
    </row>
    <row r="79" spans="1:8" ht="30" customHeight="1" thickTop="1" thickBot="1" x14ac:dyDescent="0.55000000000000004">
      <c r="A79" s="21" t="s">
        <v>57</v>
      </c>
      <c r="B79" s="33">
        <f>AVERAGE(H63:H70,H53:H57,H50:H51,H24:H48)</f>
        <v>1.0452394237342555</v>
      </c>
      <c r="C79" s="29"/>
      <c r="D79" s="30"/>
      <c r="E79" s="31"/>
      <c r="F79" s="31"/>
    </row>
    <row r="80" spans="1:8" ht="30" customHeight="1" thickTop="1" x14ac:dyDescent="0.5">
      <c r="A80" s="21" t="s">
        <v>58</v>
      </c>
      <c r="B80" s="35"/>
      <c r="C80" s="29"/>
      <c r="D80" s="30"/>
      <c r="E80" s="36"/>
      <c r="F80" s="31"/>
    </row>
    <row r="81" spans="1:6" x14ac:dyDescent="0.3">
      <c r="A81" s="34"/>
      <c r="B81" s="35"/>
      <c r="C81" s="29"/>
      <c r="D81" s="30"/>
      <c r="E81" s="36"/>
      <c r="F81" s="36"/>
    </row>
    <row r="82" spans="1:6" ht="19.5" customHeight="1" x14ac:dyDescent="0.3">
      <c r="A82" s="34"/>
      <c r="B82" s="35"/>
      <c r="C82" s="29"/>
      <c r="D82" s="30"/>
      <c r="E82" s="36"/>
      <c r="F82" s="32"/>
    </row>
    <row r="83" spans="1:6" x14ac:dyDescent="0.3">
      <c r="A83" s="34"/>
      <c r="B83" s="35"/>
      <c r="C83" s="29"/>
      <c r="D83" s="30"/>
      <c r="E83" s="36"/>
      <c r="F83" s="36"/>
    </row>
    <row r="84" spans="1:6" ht="19.5" customHeight="1" x14ac:dyDescent="0.3">
      <c r="A84" s="34"/>
      <c r="B84" s="35"/>
      <c r="C84" s="29"/>
      <c r="D84" s="30"/>
      <c r="E84" s="36"/>
      <c r="F84" s="31"/>
    </row>
    <row r="85" spans="1:6" x14ac:dyDescent="0.3">
      <c r="A85" s="34"/>
      <c r="B85" s="35"/>
      <c r="C85" s="29"/>
      <c r="D85" s="30"/>
      <c r="E85" s="36"/>
      <c r="F85" s="36"/>
    </row>
    <row r="86" spans="1:6" ht="19.5" customHeight="1" x14ac:dyDescent="0.3">
      <c r="A86" s="34"/>
      <c r="B86" s="35"/>
      <c r="C86" s="29"/>
      <c r="D86" s="30"/>
      <c r="E86" s="36"/>
      <c r="F86" s="32"/>
    </row>
    <row r="87" spans="1:6" x14ac:dyDescent="0.3">
      <c r="A87" s="34"/>
      <c r="B87" s="35"/>
      <c r="C87" s="29"/>
      <c r="D87" s="30"/>
      <c r="E87" s="37"/>
      <c r="F87" s="37"/>
    </row>
    <row r="88" spans="1:6" ht="19.5" customHeight="1" x14ac:dyDescent="0.3">
      <c r="A88" s="34"/>
      <c r="B88" s="35"/>
      <c r="C88" s="29"/>
      <c r="D88" s="30"/>
      <c r="E88" s="36"/>
      <c r="F88" s="31"/>
    </row>
    <row r="89" spans="1:6" x14ac:dyDescent="0.3">
      <c r="A89" s="34"/>
      <c r="B89" s="35"/>
      <c r="C89" s="29"/>
      <c r="D89" s="30"/>
      <c r="E89" s="36"/>
      <c r="F89" s="36"/>
    </row>
    <row r="90" spans="1:6" ht="19.5" customHeight="1" x14ac:dyDescent="0.3">
      <c r="A90" s="34"/>
      <c r="B90" s="35"/>
      <c r="C90" s="29"/>
      <c r="D90" s="30"/>
      <c r="E90" s="36"/>
      <c r="F90" s="32"/>
    </row>
    <row r="91" spans="1:6" x14ac:dyDescent="0.3">
      <c r="A91" s="34"/>
      <c r="B91" s="35"/>
      <c r="C91" s="29"/>
      <c r="D91" s="30"/>
      <c r="E91" s="36"/>
      <c r="F91" s="36"/>
    </row>
    <row r="92" spans="1:6" ht="19.5" customHeight="1" x14ac:dyDescent="0.3">
      <c r="A92" s="34"/>
      <c r="B92" s="35"/>
      <c r="C92" s="29"/>
      <c r="D92" s="30"/>
      <c r="E92" s="36"/>
      <c r="F92" s="31"/>
    </row>
    <row r="93" spans="1:6" x14ac:dyDescent="0.3">
      <c r="A93" s="34"/>
      <c r="B93" s="35"/>
      <c r="C93" s="29"/>
      <c r="D93" s="30"/>
      <c r="E93" s="36"/>
      <c r="F93" s="36"/>
    </row>
    <row r="94" spans="1:6" ht="19.5" customHeight="1" x14ac:dyDescent="0.3">
      <c r="A94" s="34"/>
      <c r="B94" s="35"/>
      <c r="C94" s="29"/>
      <c r="D94" s="30"/>
      <c r="E94" s="36"/>
      <c r="F94" s="32"/>
    </row>
    <row r="95" spans="1:6" x14ac:dyDescent="0.3">
      <c r="A95" s="34"/>
      <c r="B95" s="35"/>
      <c r="C95" s="29"/>
      <c r="D95" s="30"/>
      <c r="E95" s="36"/>
      <c r="F95" s="36"/>
    </row>
    <row r="96" spans="1:6" ht="19.5" customHeight="1" x14ac:dyDescent="0.3">
      <c r="A96" s="34"/>
      <c r="B96" s="35"/>
      <c r="C96" s="29"/>
      <c r="D96" s="30"/>
      <c r="E96" s="36"/>
      <c r="F96" s="31"/>
    </row>
    <row r="97" spans="1:6" x14ac:dyDescent="0.3">
      <c r="A97" s="34"/>
      <c r="B97" s="35"/>
      <c r="C97" s="29"/>
      <c r="D97" s="30"/>
      <c r="E97" s="36"/>
      <c r="F97" s="36"/>
    </row>
    <row r="98" spans="1:6" ht="19.5" customHeight="1" x14ac:dyDescent="0.3">
      <c r="A98" s="34"/>
    </row>
    <row r="99" spans="1:6" x14ac:dyDescent="0.3">
      <c r="A99" s="38"/>
    </row>
  </sheetData>
  <mergeCells count="69">
    <mergeCell ref="D65:H65"/>
    <mergeCell ref="B31:B38"/>
    <mergeCell ref="D34:H34"/>
    <mergeCell ref="D39:H39"/>
    <mergeCell ref="B39:B48"/>
    <mergeCell ref="D42:H42"/>
    <mergeCell ref="H47:H48"/>
    <mergeCell ref="D40:D41"/>
    <mergeCell ref="H40:H41"/>
    <mergeCell ref="D43:D44"/>
    <mergeCell ref="H43:H44"/>
    <mergeCell ref="D45:D46"/>
    <mergeCell ref="H45:H46"/>
    <mergeCell ref="D47:D48"/>
    <mergeCell ref="D32:D33"/>
    <mergeCell ref="H32:H33"/>
    <mergeCell ref="D35:D36"/>
    <mergeCell ref="D62:H62"/>
    <mergeCell ref="D52:H52"/>
    <mergeCell ref="D53:D55"/>
    <mergeCell ref="H53:H55"/>
    <mergeCell ref="D56:D58"/>
    <mergeCell ref="H56:H58"/>
    <mergeCell ref="B49:H49"/>
    <mergeCell ref="B50:B51"/>
    <mergeCell ref="D50:D51"/>
    <mergeCell ref="H50:H51"/>
    <mergeCell ref="H35:H36"/>
    <mergeCell ref="D37:D38"/>
    <mergeCell ref="H37:H38"/>
    <mergeCell ref="D31:H31"/>
    <mergeCell ref="D26:H26"/>
    <mergeCell ref="H9:H10"/>
    <mergeCell ref="D11:H11"/>
    <mergeCell ref="A1:A3"/>
    <mergeCell ref="B1:H1"/>
    <mergeCell ref="B2:B4"/>
    <mergeCell ref="D2:H2"/>
    <mergeCell ref="D3:H3"/>
    <mergeCell ref="D29:D30"/>
    <mergeCell ref="H29:H30"/>
    <mergeCell ref="D27:D28"/>
    <mergeCell ref="H27:H28"/>
    <mergeCell ref="B5:H5"/>
    <mergeCell ref="B6:B15"/>
    <mergeCell ref="D6:H6"/>
    <mergeCell ref="D7:D8"/>
    <mergeCell ref="H22:H23"/>
    <mergeCell ref="D12:D13"/>
    <mergeCell ref="H12:H13"/>
    <mergeCell ref="D14:D15"/>
    <mergeCell ref="H14:H15"/>
    <mergeCell ref="H7:H8"/>
    <mergeCell ref="B52:B70"/>
    <mergeCell ref="A5:A51"/>
    <mergeCell ref="A52:A70"/>
    <mergeCell ref="D9:D10"/>
    <mergeCell ref="D17:H17"/>
    <mergeCell ref="D59:D61"/>
    <mergeCell ref="H59:H61"/>
    <mergeCell ref="D16:H16"/>
    <mergeCell ref="B16:B30"/>
    <mergeCell ref="D18:D19"/>
    <mergeCell ref="H18:H19"/>
    <mergeCell ref="D20:D21"/>
    <mergeCell ref="H20:H21"/>
    <mergeCell ref="D22:D23"/>
    <mergeCell ref="D24:D25"/>
    <mergeCell ref="H24:H25"/>
  </mergeCells>
  <conditionalFormatting sqref="H32:H33 H50:H51 H53 H56 H43:H44 H47:H48">
    <cfRule type="cellIs" dxfId="63" priority="85" stopIfTrue="1" operator="greaterThan">
      <formula>1.1</formula>
    </cfRule>
    <cfRule type="cellIs" dxfId="62" priority="86" stopIfTrue="1" operator="between">
      <formula>0.9</formula>
      <formula>0.999</formula>
    </cfRule>
    <cfRule type="cellIs" dxfId="61" priority="87" stopIfTrue="1" operator="between">
      <formula>100%</formula>
      <formula>110%</formula>
    </cfRule>
    <cfRule type="cellIs" dxfId="60" priority="88" stopIfTrue="1" operator="lessThan">
      <formula>90%</formula>
    </cfRule>
  </conditionalFormatting>
  <conditionalFormatting sqref="H66:H67 H70 H63:H64">
    <cfRule type="cellIs" dxfId="59" priority="81" operator="greaterThan">
      <formula>1.1</formula>
    </cfRule>
    <cfRule type="cellIs" dxfId="58" priority="82" operator="between">
      <formula>0.9</formula>
      <formula>0.999</formula>
    </cfRule>
    <cfRule type="cellIs" dxfId="57" priority="83" operator="between">
      <formula>100%</formula>
      <formula>110%</formula>
    </cfRule>
    <cfRule type="cellIs" dxfId="56" priority="84" operator="lessThan">
      <formula>90%</formula>
    </cfRule>
  </conditionalFormatting>
  <conditionalFormatting sqref="H24:H25 H29:H30">
    <cfRule type="cellIs" dxfId="55" priority="77" operator="greaterThan">
      <formula>1.1</formula>
    </cfRule>
    <cfRule type="cellIs" dxfId="54" priority="78" operator="between">
      <formula>0.9</formula>
      <formula>0.999</formula>
    </cfRule>
    <cfRule type="cellIs" dxfId="53" priority="79" operator="between">
      <formula>100%</formula>
      <formula>110%</formula>
    </cfRule>
    <cfRule type="cellIs" dxfId="52" priority="80" operator="lessThan">
      <formula>90%</formula>
    </cfRule>
  </conditionalFormatting>
  <conditionalFormatting sqref="H35:H38">
    <cfRule type="cellIs" dxfId="51" priority="69" operator="greaterThan">
      <formula>1.1</formula>
    </cfRule>
    <cfRule type="cellIs" dxfId="50" priority="70" operator="between">
      <formula>0.9</formula>
      <formula>0.999</formula>
    </cfRule>
    <cfRule type="cellIs" dxfId="49" priority="71" operator="between">
      <formula>100%</formula>
      <formula>110%</formula>
    </cfRule>
    <cfRule type="cellIs" dxfId="48" priority="72" operator="lessThan">
      <formula>90%</formula>
    </cfRule>
  </conditionalFormatting>
  <conditionalFormatting sqref="H9:H10">
    <cfRule type="cellIs" dxfId="47" priority="65" operator="greaterThan">
      <formula>1.1</formula>
    </cfRule>
    <cfRule type="cellIs" dxfId="46" priority="66" operator="between">
      <formula>0.9</formula>
      <formula>0.999</formula>
    </cfRule>
    <cfRule type="cellIs" dxfId="45" priority="67" operator="between">
      <formula>100%</formula>
      <formula>110%</formula>
    </cfRule>
    <cfRule type="cellIs" dxfId="44" priority="68" operator="lessThan">
      <formula>90%</formula>
    </cfRule>
  </conditionalFormatting>
  <conditionalFormatting sqref="H12:H13">
    <cfRule type="cellIs" dxfId="43" priority="57" operator="greaterThan">
      <formula>1.1</formula>
    </cfRule>
    <cfRule type="cellIs" dxfId="42" priority="58" operator="between">
      <formula>0.9</formula>
      <formula>0.999</formula>
    </cfRule>
    <cfRule type="cellIs" dxfId="41" priority="59" operator="between">
      <formula>100%</formula>
      <formula>110%</formula>
    </cfRule>
    <cfRule type="cellIs" dxfId="40" priority="60" operator="lessThan">
      <formula>90%</formula>
    </cfRule>
  </conditionalFormatting>
  <conditionalFormatting sqref="H14:H15">
    <cfRule type="cellIs" dxfId="39" priority="53" operator="greaterThan">
      <formula>1.1</formula>
    </cfRule>
    <cfRule type="cellIs" dxfId="38" priority="54" operator="between">
      <formula>0.9</formula>
      <formula>0.999</formula>
    </cfRule>
    <cfRule type="cellIs" dxfId="37" priority="55" operator="between">
      <formula>100%</formula>
      <formula>110%</formula>
    </cfRule>
    <cfRule type="cellIs" dxfId="36" priority="56" operator="lessThan">
      <formula>90%</formula>
    </cfRule>
  </conditionalFormatting>
  <conditionalFormatting sqref="H20:H21">
    <cfRule type="cellIs" dxfId="35" priority="37" operator="greaterThan">
      <formula>1.1</formula>
    </cfRule>
    <cfRule type="cellIs" dxfId="34" priority="38" operator="between">
      <formula>0.9</formula>
      <formula>0.999</formula>
    </cfRule>
    <cfRule type="cellIs" dxfId="33" priority="39" operator="between">
      <formula>100%</formula>
      <formula>110%</formula>
    </cfRule>
    <cfRule type="cellIs" dxfId="32" priority="40" operator="lessThan">
      <formula>90%</formula>
    </cfRule>
  </conditionalFormatting>
  <conditionalFormatting sqref="H27:H28">
    <cfRule type="cellIs" dxfId="31" priority="33" operator="greaterThan">
      <formula>1.1</formula>
    </cfRule>
    <cfRule type="cellIs" dxfId="30" priority="34" operator="between">
      <formula>0.9</formula>
      <formula>0.999</formula>
    </cfRule>
    <cfRule type="cellIs" dxfId="29" priority="35" operator="between">
      <formula>100%</formula>
      <formula>110%</formula>
    </cfRule>
    <cfRule type="cellIs" dxfId="28" priority="36" operator="lessThan">
      <formula>90%</formula>
    </cfRule>
  </conditionalFormatting>
  <conditionalFormatting sqref="H40:H41">
    <cfRule type="cellIs" dxfId="27" priority="29" operator="greaterThan">
      <formula>1.1</formula>
    </cfRule>
    <cfRule type="cellIs" dxfId="26" priority="30" operator="between">
      <formula>0.9</formula>
      <formula>0.999</formula>
    </cfRule>
    <cfRule type="cellIs" dxfId="25" priority="31" operator="between">
      <formula>100%</formula>
      <formula>110%</formula>
    </cfRule>
    <cfRule type="cellIs" dxfId="24" priority="32" operator="lessThan">
      <formula>90%</formula>
    </cfRule>
  </conditionalFormatting>
  <conditionalFormatting sqref="H45:H46">
    <cfRule type="cellIs" dxfId="23" priority="25" operator="greaterThan">
      <formula>1.1</formula>
    </cfRule>
    <cfRule type="cellIs" dxfId="22" priority="26" operator="between">
      <formula>0.9</formula>
      <formula>0.999</formula>
    </cfRule>
    <cfRule type="cellIs" dxfId="21" priority="27" operator="between">
      <formula>100%</formula>
      <formula>110%</formula>
    </cfRule>
    <cfRule type="cellIs" dxfId="20" priority="28" operator="lessThan">
      <formula>90%</formula>
    </cfRule>
  </conditionalFormatting>
  <conditionalFormatting sqref="H68:H69">
    <cfRule type="cellIs" dxfId="19" priority="21" operator="greaterThan">
      <formula>1.1</formula>
    </cfRule>
    <cfRule type="cellIs" dxfId="18" priority="22" operator="between">
      <formula>0.9</formula>
      <formula>0.999</formula>
    </cfRule>
    <cfRule type="cellIs" dxfId="17" priority="23" operator="between">
      <formula>100%</formula>
      <formula>110%</formula>
    </cfRule>
    <cfRule type="cellIs" dxfId="16" priority="24" operator="lessThan">
      <formula>90%</formula>
    </cfRule>
  </conditionalFormatting>
  <conditionalFormatting sqref="H59">
    <cfRule type="cellIs" dxfId="15" priority="13" stopIfTrue="1" operator="greaterThan">
      <formula>1.1</formula>
    </cfRule>
    <cfRule type="cellIs" dxfId="14" priority="14" stopIfTrue="1" operator="between">
      <formula>0.9</formula>
      <formula>0.999</formula>
    </cfRule>
    <cfRule type="cellIs" dxfId="13" priority="15" stopIfTrue="1" operator="between">
      <formula>100%</formula>
      <formula>110%</formula>
    </cfRule>
    <cfRule type="cellIs" dxfId="12" priority="16" stopIfTrue="1" operator="lessThan">
      <formula>90%</formula>
    </cfRule>
  </conditionalFormatting>
  <conditionalFormatting sqref="H22:H23">
    <cfRule type="cellIs" dxfId="11" priority="9" operator="greaterThan">
      <formula>1.1</formula>
    </cfRule>
    <cfRule type="cellIs" dxfId="10" priority="10" operator="between">
      <formula>0.9</formula>
      <formula>0.999</formula>
    </cfRule>
    <cfRule type="cellIs" dxfId="9" priority="11" operator="between">
      <formula>100%</formula>
      <formula>110%</formula>
    </cfRule>
    <cfRule type="cellIs" dxfId="8" priority="12" operator="lessThan">
      <formula>90%</formula>
    </cfRule>
  </conditionalFormatting>
  <conditionalFormatting sqref="H18:H19">
    <cfRule type="cellIs" dxfId="7" priority="5" operator="greaterThan">
      <formula>1.1</formula>
    </cfRule>
    <cfRule type="cellIs" dxfId="6" priority="6" operator="between">
      <formula>0.9</formula>
      <formula>0.999</formula>
    </cfRule>
    <cfRule type="cellIs" dxfId="5" priority="7" operator="between">
      <formula>100%</formula>
      <formula>110%</formula>
    </cfRule>
    <cfRule type="cellIs" dxfId="4" priority="8" operator="lessThan">
      <formula>90%</formula>
    </cfRule>
  </conditionalFormatting>
  <conditionalFormatting sqref="H7:H8">
    <cfRule type="cellIs" dxfId="3" priority="1" operator="greaterThan">
      <formula>1.1</formula>
    </cfRule>
    <cfRule type="cellIs" dxfId="2" priority="2" operator="between">
      <formula>0.9</formula>
      <formula>0.999</formula>
    </cfRule>
    <cfRule type="cellIs" dxfId="1" priority="3" operator="between">
      <formula>100%</formula>
      <formula>110%</formula>
    </cfRule>
    <cfRule type="cellIs" dxfId="0" priority="4" operator="lessThan">
      <formula>90%</formula>
    </cfRule>
  </conditionalFormatting>
  <printOptions horizontalCentered="1"/>
  <pageMargins left="0.74" right="0.7" top="0.53" bottom="0.51" header="0.3" footer="0.3"/>
  <pageSetup paperSize="9" scale="29" fitToHeight="0" orientation="portrait" horizontalDpi="1200" verticalDpi="1200" r:id="rId1"/>
  <rowBreaks count="1" manualBreakCount="1">
    <brk id="5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PSAU (2016)</vt:lpstr>
      <vt:lpstr>PSAU (2017)</vt:lpstr>
      <vt:lpstr>PSAU (2018)</vt:lpstr>
      <vt:lpstr>PSAU (2019)</vt:lpstr>
      <vt:lpstr>'PSAU (2016)'!Print_Area</vt:lpstr>
      <vt:lpstr>'PSAU (2017)'!Print_Area</vt:lpstr>
      <vt:lpstr>'PSAU (2018)'!Print_Area</vt:lpstr>
      <vt:lpstr>'PSAU (2019)'!Print_Area</vt:lpstr>
      <vt:lpstr>'PSAU (2016)'!Print_Titles</vt:lpstr>
      <vt:lpstr>'PSAU (2017)'!Print_Titles</vt:lpstr>
      <vt:lpstr>'PSAU (2018)'!Print_Titles</vt:lpstr>
      <vt:lpstr>'PSAU (2019)'!Print_Titles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MAYA</dc:creator>
  <cp:lastModifiedBy>DAP-USER</cp:lastModifiedBy>
  <cp:lastPrinted>2021-03-23T06:51:59Z</cp:lastPrinted>
  <dcterms:created xsi:type="dcterms:W3CDTF">2017-01-11T01:27:43Z</dcterms:created>
  <dcterms:modified xsi:type="dcterms:W3CDTF">2021-03-23T06:57:07Z</dcterms:modified>
</cp:coreProperties>
</file>